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defaultThemeVersion="166925"/>
  <mc:AlternateContent xmlns:mc="http://schemas.openxmlformats.org/markup-compatibility/2006">
    <mc:Choice Requires="x15">
      <x15ac:absPath xmlns:x15ac="http://schemas.microsoft.com/office/spreadsheetml/2010/11/ac" url="C:\Users\ncardone\Desktop\atti clienti\arera\2021\DEF\"/>
    </mc:Choice>
  </mc:AlternateContent>
  <xr:revisionPtr revIDLastSave="0" documentId="13_ncr:1_{0A15491F-BFD1-408A-9DC4-E6A9173A20AC}" xr6:coauthVersionLast="47" xr6:coauthVersionMax="47" xr10:uidLastSave="{00000000-0000-0000-0000-000000000000}"/>
  <bookViews>
    <workbookView xWindow="-120" yWindow="-120" windowWidth="29040" windowHeight="15840" activeTab="1" xr2:uid="{49F9837F-1981-487C-B7D8-D22291816A84}"/>
  </bookViews>
  <sheets>
    <sheet name="Presentazione" sheetId="2" r:id="rId1"/>
    <sheet name="Appendice 1 2021" sheetId="1"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67" i="1" l="1"/>
  <c r="F59" i="1"/>
  <c r="G33" i="1"/>
  <c r="E31" i="1"/>
  <c r="F31" i="1"/>
  <c r="E29" i="1"/>
  <c r="F29" i="1"/>
  <c r="G15" i="1"/>
  <c r="G12" i="1"/>
  <c r="G63" i="1"/>
  <c r="G55" i="1"/>
  <c r="G44" i="1"/>
  <c r="G25" i="1"/>
  <c r="G21" i="1"/>
  <c r="F18" i="1"/>
  <c r="E18" i="1"/>
  <c r="F16" i="1"/>
  <c r="F13" i="1"/>
  <c r="G30" i="1"/>
  <c r="G54" i="1"/>
  <c r="E65" i="1"/>
  <c r="E57" i="1"/>
  <c r="F65" i="1"/>
  <c r="G65" i="1" s="1"/>
  <c r="E16" i="1"/>
  <c r="E13" i="1"/>
  <c r="E22" i="1" l="1"/>
  <c r="E64" i="1"/>
  <c r="E115" i="1" s="1"/>
  <c r="G58" i="1"/>
  <c r="E58" i="1"/>
  <c r="G59" i="1"/>
  <c r="F57" i="1"/>
  <c r="G114" i="1"/>
  <c r="F114" i="1"/>
  <c r="F113" i="1"/>
  <c r="F111" i="1" s="1"/>
  <c r="E113" i="1"/>
  <c r="G113" i="1" s="1"/>
  <c r="F112" i="1"/>
  <c r="E112" i="1"/>
  <c r="G112" i="1" s="1"/>
  <c r="F110" i="1"/>
  <c r="E110" i="1"/>
  <c r="G107" i="1"/>
  <c r="G97" i="1"/>
  <c r="G92" i="1"/>
  <c r="G93" i="1" s="1"/>
  <c r="G83" i="1"/>
  <c r="G84" i="1" s="1"/>
  <c r="F83" i="1"/>
  <c r="F84" i="1" s="1"/>
  <c r="E83" i="1"/>
  <c r="E84" i="1" s="1"/>
  <c r="G68" i="1"/>
  <c r="F68" i="1"/>
  <c r="E68" i="1"/>
  <c r="G67" i="1"/>
  <c r="G66" i="1"/>
  <c r="G64" i="1"/>
  <c r="F64" i="1"/>
  <c r="G62" i="1"/>
  <c r="G52" i="1"/>
  <c r="G51" i="1"/>
  <c r="G48" i="1"/>
  <c r="G46" i="1"/>
  <c r="G43" i="1"/>
  <c r="G42" i="1"/>
  <c r="F42" i="1"/>
  <c r="E42" i="1"/>
  <c r="G41" i="1"/>
  <c r="F41" i="1"/>
  <c r="E41" i="1"/>
  <c r="G40" i="1"/>
  <c r="G39" i="1"/>
  <c r="G37" i="1"/>
  <c r="G36" i="1"/>
  <c r="G35" i="1"/>
  <c r="G34" i="1"/>
  <c r="G32" i="1"/>
  <c r="F38" i="1"/>
  <c r="G28" i="1"/>
  <c r="G27" i="1"/>
  <c r="G26" i="1"/>
  <c r="G24" i="1"/>
  <c r="F22" i="1"/>
  <c r="G20" i="1"/>
  <c r="G17" i="1"/>
  <c r="G16" i="1"/>
  <c r="G14" i="1"/>
  <c r="G13" i="1"/>
  <c r="G11" i="1"/>
  <c r="G10" i="1"/>
  <c r="G9" i="1"/>
  <c r="G8" i="1"/>
  <c r="G7" i="1"/>
  <c r="G6" i="1"/>
  <c r="F115" i="1" l="1"/>
  <c r="G57" i="1"/>
  <c r="G115" i="1" s="1"/>
  <c r="G31" i="1"/>
  <c r="F45" i="1"/>
  <c r="F69" i="1" s="1"/>
  <c r="F61" i="1"/>
  <c r="G110" i="1"/>
  <c r="E38" i="1"/>
  <c r="G38" i="1" s="1"/>
  <c r="E111" i="1"/>
  <c r="G111" i="1" s="1"/>
  <c r="G22" i="1"/>
  <c r="G29" i="1"/>
  <c r="E45" i="1" l="1"/>
  <c r="E47" i="1" s="1"/>
  <c r="G61" i="1"/>
  <c r="F47" i="1"/>
  <c r="F70" i="1"/>
  <c r="E69" i="1" l="1"/>
  <c r="G45" i="1"/>
  <c r="G69" i="1" s="1"/>
  <c r="G70" i="1" s="1"/>
  <c r="G94" i="1" s="1"/>
  <c r="G100" i="1" s="1"/>
  <c r="G47" i="1"/>
  <c r="G98" i="1" l="1"/>
  <c r="G101" i="1" s="1"/>
  <c r="E61" i="1"/>
  <c r="E70" i="1" s="1"/>
  <c r="E114" i="1"/>
</calcChain>
</file>

<file path=xl/sharedStrings.xml><?xml version="1.0" encoding="utf-8"?>
<sst xmlns="http://schemas.openxmlformats.org/spreadsheetml/2006/main" count="212" uniqueCount="117">
  <si>
    <t>agg. 24-11-2020</t>
  </si>
  <si>
    <t xml:space="preserve">       PEF 2021</t>
  </si>
  <si>
    <t>Appendice 1 al MTR (versione integrata con la deliberazione 493/2020/R/RIF)</t>
  </si>
  <si>
    <t>Input dati 
Ciclo integrato RU</t>
  </si>
  <si>
    <t>Input gestori (G) 
Input Ente territorialmente competente (E)
Dato calcolato (C)
Dato MTR (MTR)</t>
  </si>
  <si>
    <t>Costi del/i gestore/i diverso/i dal Comune</t>
  </si>
  <si>
    <t>Costi 
del/i Comune/i</t>
  </si>
  <si>
    <t>Ciclo integrato
 RU (TOT PEF)</t>
  </si>
  <si>
    <t>Legenda celle</t>
  </si>
  <si>
    <t>Costi dell’attività di raccolta e trasporto dei rifiuti urbani indifferenziati   CRT</t>
  </si>
  <si>
    <t>G</t>
  </si>
  <si>
    <t>compilazione libera</t>
  </si>
  <si>
    <t>Costi dell’attività di trattamento e smaltimento dei rifiuti urbani   CTS</t>
  </si>
  <si>
    <t>non compilabile</t>
  </si>
  <si>
    <t>Costi dell’attività di trattamento e recupero dei rifiuti urbani   CTR</t>
  </si>
  <si>
    <t>celle contenenti formule</t>
  </si>
  <si>
    <t>Costi dell’attività di raccolta e trasporto delle frazioni differenziate   CRD</t>
  </si>
  <si>
    <t>celle contenenti formule/totali</t>
  </si>
  <si>
    <t>Costi operativi incentivanti variabili di cui all'articolo 8 del MTR   COIEXPTV</t>
  </si>
  <si>
    <t>Proventi della vendita di materiale ed energia derivante da rifiuti   AR</t>
  </si>
  <si>
    <t>Fattore di Sharing   b</t>
  </si>
  <si>
    <t>Proventi della vendita di materiale ed energia derivante da rifiuti dopo sharing   b(AR)</t>
  </si>
  <si>
    <t>Ricavi derivanti dai corrispettivi riconosciuti dal CONAI   ARCONAI</t>
  </si>
  <si>
    <t>Fattore di Sharing    b(1+ω)</t>
  </si>
  <si>
    <t>Ricavi derivanti dai corrispettivi riconosciuti dal CONAI dopo sharing   b(1+ω)ARCONAI</t>
  </si>
  <si>
    <t>Componente a conguaglio relativa ai costi variabili   RCTV</t>
  </si>
  <si>
    <t>E-G</t>
  </si>
  <si>
    <t>Coefficiente di gradualità   (1+ɣ)</t>
  </si>
  <si>
    <t>Numero di rate   r</t>
  </si>
  <si>
    <t>Componente a conguaglio relativa ai costi variabili riconosciuta  (1+ɣ)RCTV/r</t>
  </si>
  <si>
    <t>Oneri relativi all'IVA indetraibile</t>
  </si>
  <si>
    <t xml:space="preserve">∑TVa totale delle entrate tariffarie relative alle componenti di costo variabile </t>
  </si>
  <si>
    <t>C</t>
  </si>
  <si>
    <t>Costi dell’attività di spazzamento e di lavaggio   CSL</t>
  </si>
  <si>
    <t xml:space="preserve">                    Costi per l’attività di gestione delle tariffe e dei rapporti con gli utenti   CARC</t>
  </si>
  <si>
    <t xml:space="preserve">                    Costi generali di gestione   CGG</t>
  </si>
  <si>
    <t xml:space="preserve">                    Costi relativi alla quota di crediti inesigibili    CCD</t>
  </si>
  <si>
    <t xml:space="preserve">                    Altri costi   COAL</t>
  </si>
  <si>
    <t>Costi comuni   CC</t>
  </si>
  <si>
    <t xml:space="preserve">                  Ammortamenti   Amm</t>
  </si>
  <si>
    <t xml:space="preserve">                  Accantonamenti   Acc</t>
  </si>
  <si>
    <t xml:space="preserve">                        - di cui costi di gestione post-operativa delle discariche</t>
  </si>
  <si>
    <t xml:space="preserve">                        - di cui per crediti</t>
  </si>
  <si>
    <t xml:space="preserve">                        - di cui per rischi e oneri previsti da normativa di settore e/o dal contratto di affidamento</t>
  </si>
  <si>
    <t xml:space="preserve">                        - di cui per altri non in eccesso rispetto a norme tributarie</t>
  </si>
  <si>
    <t xml:space="preserve">                Remunerazione del capitale investito netto   R</t>
  </si>
  <si>
    <t xml:space="preserve">               Remunerazione delle immobilizzazioni in corso   RLIC</t>
  </si>
  <si>
    <t xml:space="preserve">Costi d'uso del capitale   CK </t>
  </si>
  <si>
    <t>Costi operativi incentivanti fissi di cui all'articolo 8 del MTR   COIEXPTF</t>
  </si>
  <si>
    <t>Componente a conguaglio relativa ai costi fissi   RCTF</t>
  </si>
  <si>
    <t>Componente a conguaglio relativa ai costi fissi riconosciuta  (1+ɣ)RCTF/r</t>
  </si>
  <si>
    <t>∑TFa totale delle entrate tariffarie relative alle componenti di costo fisse</t>
  </si>
  <si>
    <t>Detrazioni di cui al comma 4.5 della Deliberazione 443/2019/R/RIF</t>
  </si>
  <si>
    <t>∑Ta= ∑TVa + ∑TFa</t>
  </si>
  <si>
    <t>Detrazioni di cui al comma 1.4 della Determina n. 2/DRIF/2020</t>
  </si>
  <si>
    <t>Ulteriori componenti ex deliberazioni 443/2019/R/RIF, 238/2020/R/RIF e 493/2020/R/RIF</t>
  </si>
  <si>
    <t>Scostamento atteso dei costi variabili di cui all'articolo 7 bis del MTR   COVEXPTV2021</t>
  </si>
  <si>
    <t>Oneri variabili per la tutela delle utenze domestiche di cui al comma 7 ter.1 del MTR   COSEXPTV,2021</t>
  </si>
  <si>
    <t>Numero di rate r'</t>
  </si>
  <si>
    <t>Rata annuale RCNDTV   RCNDTV/r'</t>
  </si>
  <si>
    <t xml:space="preserve">Deroga ex art. 107 c.5 d.l. 18/20: differenza tra costi variabili 2019 e costi variabili da PEF 2020 approvato in applicazione del MTR </t>
  </si>
  <si>
    <t>Numero di anni per il recupero della differenza tra costi 2019 e costi da PEF 2020 approvato in applicazione del MTR</t>
  </si>
  <si>
    <t>Rata annuale conguaglio relativa ai costi variabili per deroga ex art. 107, c. 5, d.l. 18/20   RCUTV</t>
  </si>
  <si>
    <t>Quota (relativa ai costi variabili) dei conguagli residui afferenti alle determinazioni tariffarie del 2020, da recuperare nel 2021</t>
  </si>
  <si>
    <t xml:space="preserve">       di cui quota dei conguagli relativi all'annualità 2018  (1+ɣ2020)RCTV,2020/r2020    (se r2020 &gt; 1)</t>
  </si>
  <si>
    <t>Numero di rate conguagli relativi all'annualità 2018 (RC 2020)   r2020       (da PEF 2020)</t>
  </si>
  <si>
    <t>∑TVa totale delle entrate tariffarie relative alle componenti di costo variabile (ex deliberazioni 443/2019/R/RIF, 238/2020/R/RIF e 493/2020/R/RIF)</t>
  </si>
  <si>
    <t>Scostamento atteso dei costi fissi di cui all'articolo 7 bis del MTR   COVEXPTF2021</t>
  </si>
  <si>
    <t xml:space="preserve">Deroga ex art. 107 c.5 d.l. 18/20: differenza tra costi fissi 2019 e costi fissi da PEF 2020 approvato in applicazione del MTR </t>
  </si>
  <si>
    <t>Rata annuale conguaglio relativa ai costi fissi per deroga ex art. 107, c. 5, d.l. 18/20   RCUTF</t>
  </si>
  <si>
    <t>Quota (relativa ai costi fissi) dei conguagli residui afferenti alle determinazioni tariffarie del 2020, da recuperare nel 2021</t>
  </si>
  <si>
    <t xml:space="preserve">       di cui quota dei conguagli relativi all'annualità 2018   (1+ɣ2020)RCTF,2020/r2020       (se r2020 &gt; 1)</t>
  </si>
  <si>
    <t>∑TFa totale delle entrate tariffarie relative alle componenti di costo fisse  (ex deliberazioni 443/2019/R/RIF, 238/2020/R/RIF e 493/2020/R/RIF)</t>
  </si>
  <si>
    <t>∑Ta= ∑TVa + ∑TFa  (ex deliberazioni 443/2019/R/RIF, 238/2020/R/RIF e 493/2020/R/RIF)</t>
  </si>
  <si>
    <t xml:space="preserve">Grandezze fisico-tecniche </t>
  </si>
  <si>
    <t>qa-2   kg</t>
  </si>
  <si>
    <t>costo unitario effettivo - Cueff   €cent/kg</t>
  </si>
  <si>
    <t>Coefficiente di gradualità</t>
  </si>
  <si>
    <t xml:space="preserve">valutazione rispetto agli obiettivi di raccolta differenziata   ɣ1 </t>
  </si>
  <si>
    <t xml:space="preserve">valutazione rispetto all' efficacia dell' attività di preparazione per il riutilizzo e riciclo   ɣ2 </t>
  </si>
  <si>
    <t xml:space="preserve">valutazione rispetto alla soddisfazione degli utenti del servizio   ɣ3 </t>
  </si>
  <si>
    <t>Totale   g</t>
  </si>
  <si>
    <t>Coefficiente di gradualità   (1+g)</t>
  </si>
  <si>
    <t>Verifica del limite di crescita</t>
  </si>
  <si>
    <t>rpia</t>
  </si>
  <si>
    <t>MTR</t>
  </si>
  <si>
    <t xml:space="preserve">coefficiente di recupero di produttività   Xa </t>
  </si>
  <si>
    <t xml:space="preserve">coeff. per il miglioramento previsto della qualità   QLa </t>
  </si>
  <si>
    <t xml:space="preserve">coeff. per la valorizzazione di modifiche del perimetro gestionale   PGa </t>
  </si>
  <si>
    <t xml:space="preserve">coeff. per l'emergenza COVID-19   C192021 </t>
  </si>
  <si>
    <t>Parametro per la determinazione del limite alla crescita delle tariffe   r</t>
  </si>
  <si>
    <t>(1+r)</t>
  </si>
  <si>
    <t xml:space="preserve"> ∑Ta</t>
  </si>
  <si>
    <t xml:space="preserve"> ∑TVa-1</t>
  </si>
  <si>
    <t xml:space="preserve"> ∑TFa-1</t>
  </si>
  <si>
    <t xml:space="preserve"> ∑Ta-1</t>
  </si>
  <si>
    <t xml:space="preserve"> ∑Ta/ ∑Ta-1</t>
  </si>
  <si>
    <t>∑Tmax  (entrate tariffarie massime applicabili nel rispetto del limite di crescita)</t>
  </si>
  <si>
    <t>delta (∑Ta-∑Tmax)</t>
  </si>
  <si>
    <t>Riclassificazione dei costi fissi e variabili per il rispetto condizione art. 3 MTR</t>
  </si>
  <si>
    <t xml:space="preserve">Riclassifica TVa </t>
  </si>
  <si>
    <t>Riclassifica TFa</t>
  </si>
  <si>
    <t xml:space="preserve">Attività esterne Ciclo integrato RU </t>
  </si>
  <si>
    <t>Riepilogo delle componenti a conguaglio il cui recupero in tariffa è rinviato alle annualità successive al 2021 (NON COMPILABILE)</t>
  </si>
  <si>
    <t>Quota residua dei conguagli relativi all’annualità 2018 (come determinati nell’ambito del PEF 2020)</t>
  </si>
  <si>
    <t>Quota residua dei conguagli relativi all’annualità 2019</t>
  </si>
  <si>
    <t xml:space="preserve">di cui quota residua della componente a conguaglio dei costi variabili riconosciuta, relativa all'annualità 2019 </t>
  </si>
  <si>
    <t>di cui quota residua della componente a conguaglio dei costi fissi riconosciuta, relativa all'annualità 2019</t>
  </si>
  <si>
    <t>Quota residua recupero delle mancate entrate tariffarie 2020 per applicazione dei fattori di correzione ex del. 158/2020/R/RIF (relativa a RCNDTV)</t>
  </si>
  <si>
    <t>Quota residua conguaglio per recupero derivante da tariffe in deroga ex art. 107 c. 5 d.l. 18/20 (relativa alle componenti RCU)</t>
  </si>
  <si>
    <t>Ente territorialmente competente</t>
  </si>
  <si>
    <t xml:space="preserve">costo medio settore 2019 €cent/kg </t>
  </si>
  <si>
    <t>fabbisogno standard 2019 €cent/kg</t>
  </si>
  <si>
    <t>raccolta differenziata 2020  %</t>
  </si>
  <si>
    <t>GF Ambiente S.r.l. - Via della Corte, 2 - 40012 Calderara di Reno (BO) - Tel. 051.726291 - Fax 051.726293 - info@gfambiente.it</t>
  </si>
  <si>
    <t>Il presente schema raccoglie i dati necessari per la corretta determinazione delle entrate tariffarie per l’erogazione del servizio integrato di gestione dei rifiuti urbani e assimilati, ovvero dei singoli servizi che lo compongono. 
Il perimetro gestionale assoggettato al presente documento è redatto sulla base delle indicazioni fornite dall’Autorità per l’Energia le Reti e L’ambiente, sulla base della normativa vigente e comprende tutti i costi relativi ai diversi servizi di gestione dei rifiuti praticati dal gestore e/o gestori e dal Comune di riferimento. 
Ai fini della determinazione delle entrate di riferimento, utilizzando lo schema allegato alla delibera 443 2019/R/rif dell’ARERA definita con il termine MTR e successive integrazioni, la gestione dei rifiuti da un punto di vista economico è suddivisa nelle diverse componenti di costi e precisamente:
a) costi operativi, intesi come somma dei costi operativi di gestione delle attività di spazzamento e di lavaggio, di raccolta e di trasporto di rifiuti urbani indifferenziati, di trattamento e di smaltimento, di raccolta e di trasporto delle frazioni differenziate, di trattamento e di recupero, nonché di oneri incentivanti il miglioramento delle prestazioni;
b) costi d’uso del capitale; intesi come somma degli ammortamenti delle immobilizzazioni, degli accantonamenti ammessi al riconoscimento tariffario, della remunerazione del capitale investito netto riconosciuto e della remunerazione delle immobilizzazioni in corso;
c) costi comuni  dovuti per le operazioni di gestione delle tariffe, per quelle del personale non impegnato direttamente nelle attività operative del servizio e per eventuale quota dei crediti inesigibili. 
d) componente a conguaglio relativa ai costi delle annualità 2019 e 2020. 
 La determinazione delle entrate tariffarie espresse in questo schema è riconducibile ai dati di bilancio e/o alla fonti economiche che il gestore e/o gestori hanno inviato alla scrivente Società la quale nel prenderne atto non si assume nessuna Responsabilità riguardo la veridicità degli stessi.
Si ricorda che i costi gestionali sui quali viene costruito il Piano economico finanziario si basa su dati certi, verificabili e desumibili da fonti contabili obbligatorie, nonché in funzione del raggiungimento di obiettivi migliorativi del servizio, secondo criteri di gradualità per la mitigazione degli impatti e di asimmetria per la declinazione delle finalità alla luce delle situazioni rilevate.
Le entrate tariffarie determinate per l’anno 2021 non possono eccedere quelle relative all’anno precedente, più del limite alla variazione annuale, che tiene conto, ai sensi dell’Articolo 4 del MTR: 
a) del tasso di inflazione programmata; 
b) del miglioramento della produttività; 
c) del miglioramento previsto della qualità e delle caratteristiche delle prestazioni erogate agli utenti; 
d) delle modifiche del perimetro gestionale, con riferimento ad aspetti tecnici e/o operativi.  
Per alcune sezioni dello schema di cui all’appendice 1 l’Ente territorialmente la cui figura istituzionale dipende dalla Regione di appartenenza (per esempio per la Liguria lo stesso comune, per la regione Umbria l’AURI per l’Emilia Romagna l’ATERSIR ecc.)  ha l’obbligo di verificare eventuali obiettivi di miglioramento della qualità e delle caratteristiche delle prestazioni erogate  in modo da determinare l’eventuale incremento % dei costi del servizio valutabile anche mediante analisi di una relazione tecnica di accompagnamento redatta dallo stesso gestore. In caso contrario, le entrate tariffarie possono essere incrementate, al massimo, per il valore corrispondente alla differenza tra il tasso di inflazione programmata e il miglioramento della produttività. 
Nel caso in cui l’Ente territorialmente competente ritenga necessario, per il raggiungimento degli obiettivi migliorativi definiti o per il superamento di situazioni di squilibrio economico e finanziario, il superamento del limite, lo stesso Gestore ha l’obbligo di presentare all’Autorità nella citata relazione tecnica gli elementi giustificativi del superamento del limite.
Infine si ricorda che il valore complessivo del PEF MTR suddiviso in parte fissa e variabile dovrà ottenere la copertura integrale applicando il sistema tariffario secondo quanto indicato nella Legge 147/2103 sulla base dei commi 651 o 652 e in caso della tariffa puntuale sul comma 668.
Il piano economico finanziario dovrà essere corredato dalle informazioni e dagli atti necessari alla validazione dei dati impiegati e, in particolare, da: 
a) una dichiarazione, ai sensi del d.P.R. 445/00, sottoscritta dal legale rappresentante, attestante la veridicità dei dati trasmessi e la corrispondenza tra i valori riportati nella modulistica con i valori desumibili dalla documentazione contabile di riferimento tenuta ai sensi di legge;
b) una relazione che illustra sia i criteri di corrispondenza tra i valori riportati nella modulistica con i valori desumibili dalla documentazione contabile, sia le evidenze contabili sottostanti; 
c) eventuali ulteriori elementi richiesti dall’Ente territorialmente competente. 
La procedura di validazione come precedentemente sarà svolta dall’Ente territorialmente competente o da un soggetto dotato di adeguati profili di terzietà rispetto al gestore/i . 
Sulla base della normativa vigente, l’Ente territorialmente competente assumerà le pertinenti determinazioni e trasmetterà all’Autorità la predisposizione del piano economico finanziario e i corrispettivi del servizio integrato dei rifiuti, o dei singoli servizi che costituiscono attività di gestione, in coerenza con gli obiettivi definiti.
L’Autorità, salva la necessità di richiedere ulteriori informazioni, verificherà la coerenza regolatoria degli atti, dei dati e della documentazione e, in caso di esito positivo, conseguentemente approva. 
Fino all’approvazione da parte dell’Autorità di cui al comma precedente, si applicano, quali prezzi massimi del servizio, quelli determinati dall’Ente territorialmente competente.
L'Appendice 1 fa specifico riferimento al layout indicato nella delibera 493/2020 ARERA</t>
  </si>
  <si>
    <t>Ambito tariffario di Benevento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</si>
</sst>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 #,##0.00_-;_-* &quot;-&quot;??_-;_-@_-"/>
    <numFmt numFmtId="164" formatCode="_-* #,##0.00\ _€_-;\-* #,##0.00\ _€_-;_-* &quot;-&quot;??\ _€_-;_-@_-"/>
    <numFmt numFmtId="165" formatCode="_-* #,##0_-;\-* #,##0_-;_-* &quot;-&quot;??_-;_-@_-"/>
    <numFmt numFmtId="166" formatCode="_-* #,##0\ _€_-;\-* #,##0\ _€_-;_-* &quot;-&quot;??\ _€_-;_-@_-"/>
    <numFmt numFmtId="167" formatCode="0.0%"/>
    <numFmt numFmtId="168" formatCode="_-* #,##0.000_-;\-* #,##0.000_-;_-* &quot;-&quot;??_-;_-@_-"/>
    <numFmt numFmtId="169" formatCode="_-* #,##0.000\ _€_-;\-* #,##0.000\ _€_-;_-* &quot;-&quot;??\ _€_-;_-@_-"/>
  </numFmts>
  <fonts count="29" x14ac:knownFonts="1">
    <font>
      <sz val="11"/>
      <color theme="1"/>
      <name val="Calibri"/>
      <family val="2"/>
      <scheme val="minor"/>
    </font>
    <font>
      <sz val="11"/>
      <color theme="1"/>
      <name val="Calibri"/>
      <family val="2"/>
      <scheme val="minor"/>
    </font>
    <font>
      <b/>
      <sz val="11"/>
      <color theme="3"/>
      <name val="Calibri"/>
      <family val="2"/>
      <scheme val="minor"/>
    </font>
    <font>
      <sz val="11"/>
      <color rgb="FFFF0000"/>
      <name val="Calibri"/>
      <family val="2"/>
      <scheme val="minor"/>
    </font>
    <font>
      <b/>
      <sz val="11"/>
      <color theme="1"/>
      <name val="Calibri"/>
      <family val="2"/>
      <scheme val="minor"/>
    </font>
    <font>
      <sz val="16"/>
      <name val="Calibri"/>
      <family val="2"/>
      <scheme val="minor"/>
    </font>
    <font>
      <sz val="11"/>
      <name val="Calibri"/>
      <family val="2"/>
      <scheme val="minor"/>
    </font>
    <font>
      <b/>
      <sz val="14"/>
      <name val="Calibri"/>
      <family val="2"/>
      <scheme val="minor"/>
    </font>
    <font>
      <sz val="12"/>
      <color theme="1"/>
      <name val="Calibri"/>
      <family val="2"/>
      <scheme val="minor"/>
    </font>
    <font>
      <b/>
      <sz val="12"/>
      <color theme="3" tint="-0.499984740745262"/>
      <name val="Calibri"/>
      <family val="2"/>
      <scheme val="minor"/>
    </font>
    <font>
      <sz val="12"/>
      <color theme="3" tint="-0.499984740745262"/>
      <name val="Calibri"/>
      <family val="2"/>
      <scheme val="minor"/>
    </font>
    <font>
      <sz val="12"/>
      <color rgb="FFFF0000"/>
      <name val="Calibri"/>
      <family val="2"/>
      <scheme val="minor"/>
    </font>
    <font>
      <b/>
      <sz val="16"/>
      <color rgb="FF0070C0"/>
      <name val="Calibri"/>
      <family val="2"/>
      <scheme val="minor"/>
    </font>
    <font>
      <b/>
      <sz val="12"/>
      <color theme="1"/>
      <name val="Calibri"/>
      <family val="2"/>
      <scheme val="minor"/>
    </font>
    <font>
      <b/>
      <sz val="12"/>
      <color rgb="FF0070C0"/>
      <name val="Calibri"/>
      <family val="2"/>
      <scheme val="minor"/>
    </font>
    <font>
      <sz val="8"/>
      <name val="Calibri"/>
      <family val="2"/>
      <scheme val="minor"/>
    </font>
    <font>
      <b/>
      <sz val="12"/>
      <name val="Calibri"/>
      <family val="2"/>
      <scheme val="minor"/>
    </font>
    <font>
      <b/>
      <i/>
      <sz val="12"/>
      <color theme="1"/>
      <name val="Calibri"/>
      <family val="2"/>
      <scheme val="minor"/>
    </font>
    <font>
      <i/>
      <sz val="12"/>
      <color theme="1"/>
      <name val="Calibri"/>
      <family val="2"/>
      <scheme val="minor"/>
    </font>
    <font>
      <b/>
      <sz val="14"/>
      <color rgb="FFC00000"/>
      <name val="Calibri"/>
      <family val="2"/>
      <scheme val="minor"/>
    </font>
    <font>
      <b/>
      <sz val="12"/>
      <color rgb="FFC00000"/>
      <name val="Calibri"/>
      <family val="2"/>
      <scheme val="minor"/>
    </font>
    <font>
      <sz val="12"/>
      <name val="Calibri"/>
      <family val="2"/>
      <scheme val="minor"/>
    </font>
    <font>
      <b/>
      <sz val="12"/>
      <color theme="1"/>
      <name val="Arial"/>
      <family val="2"/>
    </font>
    <font>
      <b/>
      <sz val="11"/>
      <color rgb="FFC00000"/>
      <name val="Calibri"/>
      <family val="2"/>
      <scheme val="minor"/>
    </font>
    <font>
      <b/>
      <sz val="14"/>
      <color theme="1"/>
      <name val="Arial"/>
      <family val="2"/>
    </font>
    <font>
      <sz val="10"/>
      <color theme="1"/>
      <name val="Calibri"/>
      <family val="2"/>
      <scheme val="minor"/>
    </font>
    <font>
      <b/>
      <sz val="9"/>
      <color theme="1"/>
      <name val="Calibri"/>
      <family val="2"/>
      <scheme val="minor"/>
    </font>
    <font>
      <b/>
      <sz val="14"/>
      <color rgb="FFFF0000"/>
      <name val="Calibri"/>
      <family val="2"/>
      <scheme val="minor"/>
    </font>
    <font>
      <b/>
      <sz val="9"/>
      <name val="Calibri"/>
      <family val="2"/>
      <scheme val="minor"/>
    </font>
  </fonts>
  <fills count="12">
    <fill>
      <patternFill patternType="none"/>
    </fill>
    <fill>
      <patternFill patternType="gray125"/>
    </fill>
    <fill>
      <patternFill patternType="solid">
        <fgColor theme="0"/>
        <bgColor indexed="64"/>
      </patternFill>
    </fill>
    <fill>
      <patternFill patternType="solid">
        <fgColor theme="2" tint="-9.9978637043366805E-2"/>
        <bgColor indexed="64"/>
      </patternFill>
    </fill>
    <fill>
      <patternFill patternType="gray125">
        <bgColor theme="0"/>
      </patternFill>
    </fill>
    <fill>
      <patternFill patternType="solid">
        <fgColor rgb="FF02A78C"/>
        <bgColor indexed="64"/>
      </patternFill>
    </fill>
    <fill>
      <patternFill patternType="solid">
        <fgColor theme="0" tint="-0.14999847407452621"/>
        <bgColor indexed="64"/>
      </patternFill>
    </fill>
    <fill>
      <patternFill patternType="solid">
        <fgColor theme="5" tint="0.79998168889431442"/>
        <bgColor indexed="64"/>
      </patternFill>
    </fill>
    <fill>
      <patternFill patternType="solid">
        <fgColor theme="0" tint="-4.9989318521683403E-2"/>
        <bgColor indexed="64"/>
      </patternFill>
    </fill>
    <fill>
      <patternFill patternType="solid">
        <fgColor theme="7" tint="0.39997558519241921"/>
        <bgColor indexed="64"/>
      </patternFill>
    </fill>
    <fill>
      <patternFill patternType="solid">
        <fgColor theme="4" tint="0.59999389629810485"/>
        <bgColor indexed="64"/>
      </patternFill>
    </fill>
    <fill>
      <patternFill patternType="solid">
        <fgColor theme="0" tint="-0.249977111117893"/>
        <bgColor indexed="64"/>
      </patternFill>
    </fill>
  </fills>
  <borders count="72">
    <border>
      <left/>
      <right/>
      <top/>
      <bottom/>
      <diagonal/>
    </border>
    <border>
      <left/>
      <right/>
      <top/>
      <bottom style="medium">
        <color theme="4" tint="0.39997558519241921"/>
      </bottom>
      <diagonal/>
    </border>
    <border>
      <left/>
      <right/>
      <top/>
      <bottom style="double">
        <color indexed="64"/>
      </bottom>
      <diagonal/>
    </border>
    <border>
      <left style="medium">
        <color indexed="64"/>
      </left>
      <right style="medium">
        <color indexed="64"/>
      </right>
      <top style="medium">
        <color indexed="64"/>
      </top>
      <bottom style="thin">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hair">
        <color indexed="64"/>
      </bottom>
      <diagonal/>
    </border>
    <border>
      <left style="medium">
        <color indexed="64"/>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style="hair">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bottom/>
      <diagonal/>
    </border>
    <border>
      <left/>
      <right/>
      <top style="medium">
        <color indexed="64"/>
      </top>
      <bottom style="medium">
        <color indexed="64"/>
      </bottom>
      <diagonal/>
    </border>
    <border>
      <left/>
      <right style="medium">
        <color indexed="64"/>
      </right>
      <top/>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style="medium">
        <color indexed="64"/>
      </left>
      <right style="medium">
        <color indexed="64"/>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medium">
        <color indexed="64"/>
      </right>
      <top style="hair">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hair">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medium">
        <color indexed="64"/>
      </right>
      <top style="thin">
        <color indexed="64"/>
      </top>
      <bottom style="medium">
        <color indexed="64"/>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hair">
        <color indexed="64"/>
      </bottom>
      <diagonal/>
    </border>
    <border>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thin">
        <color indexed="64"/>
      </top>
      <bottom style="hair">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style="dashed">
        <color indexed="64"/>
      </bottom>
      <diagonal/>
    </border>
    <border>
      <left style="medium">
        <color indexed="64"/>
      </left>
      <right style="medium">
        <color indexed="64"/>
      </right>
      <top style="thin">
        <color indexed="64"/>
      </top>
      <bottom style="dashed">
        <color indexed="64"/>
      </bottom>
      <diagonal/>
    </border>
    <border>
      <left style="medium">
        <color indexed="64"/>
      </left>
      <right style="thin">
        <color indexed="64"/>
      </right>
      <top/>
      <bottom/>
      <diagonal/>
    </border>
    <border>
      <left style="thin">
        <color indexed="64"/>
      </left>
      <right/>
      <top style="thin">
        <color indexed="64"/>
      </top>
      <bottom style="dashed">
        <color indexed="64"/>
      </bottom>
      <diagonal/>
    </border>
    <border>
      <left style="thin">
        <color indexed="64"/>
      </left>
      <right style="medium">
        <color indexed="64"/>
      </right>
      <top style="thin">
        <color indexed="64"/>
      </top>
      <bottom style="dashed">
        <color indexed="64"/>
      </bottom>
      <diagonal/>
    </border>
    <border>
      <left style="medium">
        <color indexed="64"/>
      </left>
      <right style="medium">
        <color indexed="64"/>
      </right>
      <top/>
      <bottom style="dashed">
        <color indexed="64"/>
      </bottom>
      <diagonal/>
    </border>
    <border>
      <left style="thin">
        <color indexed="64"/>
      </left>
      <right/>
      <top/>
      <bottom/>
      <diagonal/>
    </border>
    <border>
      <left style="thin">
        <color indexed="64"/>
      </left>
      <right style="medium">
        <color indexed="64"/>
      </right>
      <top/>
      <bottom/>
      <diagonal/>
    </border>
    <border>
      <left style="medium">
        <color indexed="64"/>
      </left>
      <right style="medium">
        <color indexed="64"/>
      </right>
      <top style="dashed">
        <color indexed="64"/>
      </top>
      <bottom style="dashed">
        <color indexed="64"/>
      </bottom>
      <diagonal/>
    </border>
    <border>
      <left style="medium">
        <color indexed="64"/>
      </left>
      <right style="medium">
        <color indexed="64"/>
      </right>
      <top style="dashed">
        <color indexed="64"/>
      </top>
      <bottom/>
      <diagonal/>
    </border>
    <border>
      <left style="thin">
        <color indexed="64"/>
      </left>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left style="medium">
        <color indexed="64"/>
      </left>
      <right/>
      <top/>
      <bottom style="medium">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0" fontId="2" fillId="0" borderId="1" applyNumberFormat="0" applyFill="0" applyAlignment="0" applyProtection="0"/>
  </cellStyleXfs>
  <cellXfs count="258">
    <xf numFmtId="0" fontId="0" fillId="0" borderId="0" xfId="0"/>
    <xf numFmtId="0" fontId="5" fillId="2" borderId="0" xfId="0" applyFont="1" applyFill="1"/>
    <xf numFmtId="0" fontId="5" fillId="2" borderId="0" xfId="0" applyFont="1" applyFill="1" applyAlignment="1">
      <alignment horizontal="left" vertical="center"/>
    </xf>
    <xf numFmtId="0" fontId="3" fillId="2" borderId="0" xfId="0" applyFont="1" applyFill="1" applyAlignment="1">
      <alignment vertical="center"/>
    </xf>
    <xf numFmtId="0" fontId="6" fillId="2" borderId="0" xfId="0" applyFont="1" applyFill="1" applyAlignment="1">
      <alignment vertical="center"/>
    </xf>
    <xf numFmtId="0" fontId="6" fillId="2" borderId="0" xfId="0" applyFont="1" applyFill="1"/>
    <xf numFmtId="0" fontId="5" fillId="2" borderId="2" xfId="0" applyFont="1" applyFill="1" applyBorder="1"/>
    <xf numFmtId="0" fontId="5" fillId="2" borderId="2" xfId="0" applyFont="1" applyFill="1" applyBorder="1" applyAlignment="1">
      <alignment horizontal="left" vertical="center"/>
    </xf>
    <xf numFmtId="0" fontId="7" fillId="0" borderId="2" xfId="0" applyFont="1" applyBorder="1" applyAlignment="1">
      <alignment vertical="center"/>
    </xf>
    <xf numFmtId="0" fontId="7" fillId="0" borderId="2" xfId="0" applyFont="1" applyBorder="1" applyAlignment="1">
      <alignment vertical="center" wrapText="1"/>
    </xf>
    <xf numFmtId="0" fontId="6" fillId="2" borderId="2" xfId="0" applyFont="1" applyFill="1" applyBorder="1"/>
    <xf numFmtId="0" fontId="8" fillId="2" borderId="0" xfId="0" applyFont="1" applyFill="1"/>
    <xf numFmtId="0" fontId="9" fillId="2" borderId="0" xfId="0" applyFont="1" applyFill="1" applyAlignment="1">
      <alignment horizontal="center"/>
    </xf>
    <xf numFmtId="0" fontId="10" fillId="2" borderId="0" xfId="0" applyFont="1" applyFill="1" applyAlignment="1">
      <alignment horizontal="center"/>
    </xf>
    <xf numFmtId="0" fontId="11" fillId="2" borderId="0" xfId="0" applyFont="1" applyFill="1" applyAlignment="1">
      <alignment horizontal="center"/>
    </xf>
    <xf numFmtId="0" fontId="0" fillId="2" borderId="0" xfId="0" applyFill="1"/>
    <xf numFmtId="0" fontId="12" fillId="2" borderId="3" xfId="0" applyFont="1" applyFill="1" applyBorder="1" applyAlignment="1">
      <alignment horizontal="center" vertical="center"/>
    </xf>
    <xf numFmtId="0" fontId="13" fillId="2" borderId="3" xfId="0" applyFont="1" applyFill="1" applyBorder="1" applyAlignment="1">
      <alignment horizontal="center" vertical="center" wrapText="1"/>
    </xf>
    <xf numFmtId="0" fontId="13" fillId="2" borderId="4" xfId="0" applyFont="1" applyFill="1" applyBorder="1" applyAlignment="1">
      <alignment horizontal="center" vertical="center"/>
    </xf>
    <xf numFmtId="0" fontId="0" fillId="2" borderId="0" xfId="0" applyFill="1" applyAlignment="1">
      <alignment horizontal="center" vertical="center"/>
    </xf>
    <xf numFmtId="0" fontId="8" fillId="2" borderId="0" xfId="0" applyFont="1" applyFill="1" applyAlignment="1">
      <alignment horizontal="center" vertical="center"/>
    </xf>
    <xf numFmtId="0" fontId="11" fillId="2" borderId="7" xfId="0" applyFont="1" applyFill="1" applyBorder="1" applyAlignment="1">
      <alignment horizontal="center" vertical="center"/>
    </xf>
    <xf numFmtId="0" fontId="15" fillId="2" borderId="7" xfId="0" applyFont="1" applyFill="1" applyBorder="1" applyAlignment="1">
      <alignment horizontal="center" vertical="center" wrapText="1"/>
    </xf>
    <xf numFmtId="0" fontId="13" fillId="2" borderId="0" xfId="0" applyFont="1" applyFill="1" applyAlignment="1">
      <alignment horizontal="center" vertical="center" wrapText="1"/>
    </xf>
    <xf numFmtId="0" fontId="16" fillId="2" borderId="3" xfId="0" applyFont="1" applyFill="1" applyBorder="1" applyAlignment="1">
      <alignment horizontal="center" vertical="center" wrapText="1"/>
    </xf>
    <xf numFmtId="0" fontId="16" fillId="0" borderId="3" xfId="0" applyFont="1" applyBorder="1" applyAlignment="1">
      <alignment horizontal="center" vertical="center" wrapText="1"/>
    </xf>
    <xf numFmtId="0" fontId="3" fillId="2" borderId="0" xfId="0" applyFont="1" applyFill="1" applyAlignment="1">
      <alignment horizontal="center" vertical="center"/>
    </xf>
    <xf numFmtId="0" fontId="11" fillId="2" borderId="0" xfId="0" applyFont="1" applyFill="1" applyAlignment="1">
      <alignment horizontal="center" vertical="center"/>
    </xf>
    <xf numFmtId="0" fontId="2" fillId="2" borderId="0" xfId="3" applyFill="1" applyBorder="1" applyProtection="1"/>
    <xf numFmtId="0" fontId="8" fillId="2" borderId="8" xfId="0" applyFont="1" applyFill="1" applyBorder="1" applyAlignment="1">
      <alignment vertical="center"/>
    </xf>
    <xf numFmtId="0" fontId="13" fillId="2" borderId="9" xfId="0" applyFont="1" applyFill="1" applyBorder="1" applyAlignment="1">
      <alignment horizontal="center" vertical="center"/>
    </xf>
    <xf numFmtId="0" fontId="13" fillId="2" borderId="0" xfId="0" applyFont="1" applyFill="1" applyAlignment="1">
      <alignment horizontal="center" vertical="center"/>
    </xf>
    <xf numFmtId="165" fontId="1" fillId="2" borderId="9" xfId="1" applyNumberFormat="1" applyFont="1" applyFill="1" applyBorder="1" applyAlignment="1" applyProtection="1">
      <alignment horizontal="center" vertical="center"/>
      <protection locked="0"/>
    </xf>
    <xf numFmtId="165" fontId="1" fillId="3" borderId="9" xfId="1" applyNumberFormat="1" applyFont="1" applyFill="1" applyBorder="1" applyAlignment="1" applyProtection="1">
      <alignment horizontal="center" vertical="center"/>
    </xf>
    <xf numFmtId="165" fontId="0" fillId="2" borderId="10" xfId="1" applyNumberFormat="1" applyFont="1" applyFill="1" applyBorder="1" applyAlignment="1" applyProtection="1">
      <alignment horizontal="center" vertical="center"/>
    </xf>
    <xf numFmtId="0" fontId="0" fillId="4" borderId="10" xfId="0" applyFill="1" applyBorder="1" applyAlignment="1">
      <alignment horizontal="center" vertical="center"/>
    </xf>
    <xf numFmtId="165" fontId="0" fillId="3" borderId="10" xfId="1" applyNumberFormat="1" applyFont="1" applyFill="1" applyBorder="1" applyAlignment="1" applyProtection="1">
      <alignment horizontal="center" vertical="center"/>
    </xf>
    <xf numFmtId="165" fontId="4" fillId="5" borderId="10" xfId="1" applyNumberFormat="1" applyFont="1" applyFill="1" applyBorder="1" applyAlignment="1" applyProtection="1">
      <alignment horizontal="center" vertical="center"/>
    </xf>
    <xf numFmtId="0" fontId="8" fillId="2" borderId="7" xfId="0" applyFont="1" applyFill="1" applyBorder="1" applyAlignment="1">
      <alignment vertical="center"/>
    </xf>
    <xf numFmtId="0" fontId="8" fillId="0" borderId="0" xfId="0" applyFont="1"/>
    <xf numFmtId="0" fontId="8" fillId="2" borderId="11" xfId="0" applyFont="1" applyFill="1" applyBorder="1" applyAlignment="1">
      <alignment vertical="center"/>
    </xf>
    <xf numFmtId="0" fontId="6" fillId="2" borderId="9" xfId="0" applyFont="1" applyFill="1" applyBorder="1" applyAlignment="1" applyProtection="1">
      <alignment horizontal="center" vertical="center"/>
      <protection locked="0"/>
    </xf>
    <xf numFmtId="0" fontId="0" fillId="0" borderId="9" xfId="0" applyBorder="1" applyAlignment="1" applyProtection="1">
      <alignment horizontal="center" vertical="center"/>
      <protection locked="0"/>
    </xf>
    <xf numFmtId="0" fontId="16" fillId="2" borderId="9" xfId="0" applyFont="1" applyFill="1" applyBorder="1" applyAlignment="1">
      <alignment horizontal="center" vertical="center"/>
    </xf>
    <xf numFmtId="0" fontId="17" fillId="2" borderId="0" xfId="0" applyFont="1" applyFill="1" applyAlignment="1">
      <alignment horizontal="center" vertical="center"/>
    </xf>
    <xf numFmtId="0" fontId="18" fillId="2" borderId="0" xfId="0" applyFont="1" applyFill="1"/>
    <xf numFmtId="0" fontId="18" fillId="2" borderId="8" xfId="0" applyFont="1" applyFill="1" applyBorder="1" applyAlignment="1">
      <alignment vertical="center"/>
    </xf>
    <xf numFmtId="0" fontId="0" fillId="4" borderId="12" xfId="0" applyFill="1" applyBorder="1" applyAlignment="1">
      <alignment horizontal="center" vertical="center"/>
    </xf>
    <xf numFmtId="0" fontId="13" fillId="5" borderId="13" xfId="0" applyFont="1" applyFill="1" applyBorder="1" applyAlignment="1">
      <alignment vertical="center"/>
    </xf>
    <xf numFmtId="0" fontId="13" fillId="5" borderId="7" xfId="0" applyFont="1" applyFill="1" applyBorder="1" applyAlignment="1">
      <alignment horizontal="center" vertical="center"/>
    </xf>
    <xf numFmtId="165" fontId="4" fillId="5" borderId="13" xfId="1" applyNumberFormat="1" applyFont="1" applyFill="1" applyBorder="1" applyAlignment="1" applyProtection="1">
      <alignment horizontal="center" vertical="center"/>
    </xf>
    <xf numFmtId="0" fontId="8" fillId="2" borderId="14" xfId="0" applyFont="1" applyFill="1" applyBorder="1"/>
    <xf numFmtId="0" fontId="13" fillId="2" borderId="15" xfId="0" applyFont="1" applyFill="1" applyBorder="1" applyAlignment="1">
      <alignment horizontal="center"/>
    </xf>
    <xf numFmtId="0" fontId="13" fillId="2" borderId="0" xfId="0" applyFont="1" applyFill="1" applyAlignment="1">
      <alignment horizontal="center"/>
    </xf>
    <xf numFmtId="0" fontId="1" fillId="2" borderId="0" xfId="0" applyFont="1" applyFill="1" applyAlignment="1">
      <alignment horizontal="center"/>
    </xf>
    <xf numFmtId="165" fontId="1" fillId="2" borderId="16" xfId="1" applyNumberFormat="1" applyFont="1" applyFill="1" applyBorder="1" applyAlignment="1" applyProtection="1">
      <alignment horizontal="center"/>
    </xf>
    <xf numFmtId="165" fontId="0" fillId="2" borderId="0" xfId="1" applyNumberFormat="1" applyFont="1" applyFill="1" applyBorder="1" applyAlignment="1" applyProtection="1">
      <alignment horizontal="center" vertical="center"/>
    </xf>
    <xf numFmtId="0" fontId="8" fillId="2" borderId="3" xfId="0" applyFont="1" applyFill="1" applyBorder="1" applyAlignment="1">
      <alignment vertical="center"/>
    </xf>
    <xf numFmtId="0" fontId="13" fillId="2" borderId="3" xfId="0" applyFont="1" applyFill="1" applyBorder="1" applyAlignment="1">
      <alignment horizontal="center" vertical="center"/>
    </xf>
    <xf numFmtId="165" fontId="1" fillId="2" borderId="3" xfId="1" applyNumberFormat="1" applyFont="1" applyFill="1" applyBorder="1" applyAlignment="1" applyProtection="1">
      <alignment horizontal="center" vertical="center"/>
      <protection locked="0"/>
    </xf>
    <xf numFmtId="165" fontId="1" fillId="3" borderId="17" xfId="1" applyNumberFormat="1" applyFont="1" applyFill="1" applyBorder="1" applyAlignment="1" applyProtection="1">
      <alignment horizontal="center" vertical="center"/>
    </xf>
    <xf numFmtId="165" fontId="1" fillId="3" borderId="18" xfId="1" applyNumberFormat="1" applyFont="1" applyFill="1" applyBorder="1" applyAlignment="1" applyProtection="1">
      <alignment horizontal="center" vertical="center"/>
    </xf>
    <xf numFmtId="0" fontId="8" fillId="2" borderId="19" xfId="0" applyFont="1" applyFill="1" applyBorder="1" applyAlignment="1">
      <alignment vertical="center"/>
    </xf>
    <xf numFmtId="0" fontId="13" fillId="2" borderId="19" xfId="0" applyFont="1" applyFill="1" applyBorder="1" applyAlignment="1">
      <alignment horizontal="center" vertical="center"/>
    </xf>
    <xf numFmtId="165" fontId="1" fillId="2" borderId="19" xfId="1" applyNumberFormat="1" applyFont="1" applyFill="1" applyBorder="1" applyAlignment="1" applyProtection="1">
      <alignment horizontal="center" vertical="center"/>
      <protection locked="0"/>
    </xf>
    <xf numFmtId="165" fontId="1" fillId="3" borderId="20" xfId="1" applyNumberFormat="1" applyFont="1" applyFill="1" applyBorder="1" applyAlignment="1" applyProtection="1">
      <alignment horizontal="center" vertical="center"/>
    </xf>
    <xf numFmtId="0" fontId="8" fillId="2" borderId="21" xfId="0" applyFont="1" applyFill="1" applyBorder="1" applyAlignment="1">
      <alignment vertical="center"/>
    </xf>
    <xf numFmtId="0" fontId="8" fillId="2" borderId="22" xfId="0" applyFont="1" applyFill="1" applyBorder="1" applyAlignment="1">
      <alignment vertical="center"/>
    </xf>
    <xf numFmtId="0" fontId="13" fillId="2" borderId="22" xfId="0" applyFont="1" applyFill="1" applyBorder="1" applyAlignment="1">
      <alignment horizontal="center" vertical="center"/>
    </xf>
    <xf numFmtId="165" fontId="1" fillId="3" borderId="23" xfId="1" applyNumberFormat="1" applyFont="1" applyFill="1" applyBorder="1" applyAlignment="1" applyProtection="1">
      <alignment horizontal="center" vertical="center"/>
    </xf>
    <xf numFmtId="165" fontId="1" fillId="3" borderId="24" xfId="1" applyNumberFormat="1" applyFont="1" applyFill="1" applyBorder="1" applyAlignment="1" applyProtection="1">
      <alignment horizontal="center" vertical="center"/>
    </xf>
    <xf numFmtId="0" fontId="13" fillId="2" borderId="8" xfId="0" applyFont="1" applyFill="1" applyBorder="1" applyAlignment="1">
      <alignment horizontal="center" vertical="center"/>
    </xf>
    <xf numFmtId="165" fontId="1" fillId="2" borderId="8" xfId="1" applyNumberFormat="1" applyFont="1" applyFill="1" applyBorder="1" applyAlignment="1" applyProtection="1">
      <alignment horizontal="center" vertical="center"/>
      <protection locked="0"/>
    </xf>
    <xf numFmtId="165" fontId="1" fillId="3" borderId="19" xfId="1" applyNumberFormat="1" applyFont="1" applyFill="1" applyBorder="1" applyAlignment="1" applyProtection="1">
      <alignment horizontal="center" vertical="center"/>
    </xf>
    <xf numFmtId="0" fontId="8" fillId="2" borderId="19" xfId="0" quotePrefix="1" applyFont="1" applyFill="1" applyBorder="1" applyAlignment="1">
      <alignment vertical="center"/>
    </xf>
    <xf numFmtId="0" fontId="13" fillId="2" borderId="7" xfId="0" applyFont="1" applyFill="1" applyBorder="1" applyAlignment="1">
      <alignment horizontal="center" vertical="center"/>
    </xf>
    <xf numFmtId="165" fontId="1" fillId="2" borderId="7" xfId="1" applyNumberFormat="1" applyFont="1" applyFill="1" applyBorder="1" applyAlignment="1" applyProtection="1">
      <alignment horizontal="center" vertical="center"/>
      <protection locked="0"/>
    </xf>
    <xf numFmtId="165" fontId="1" fillId="3" borderId="7" xfId="1" applyNumberFormat="1" applyFont="1" applyFill="1" applyBorder="1" applyAlignment="1" applyProtection="1">
      <alignment horizontal="center" vertical="center"/>
    </xf>
    <xf numFmtId="165" fontId="1" fillId="3" borderId="25" xfId="1" applyNumberFormat="1" applyFont="1" applyFill="1" applyBorder="1" applyAlignment="1" applyProtection="1">
      <alignment horizontal="center" vertical="center"/>
    </xf>
    <xf numFmtId="0" fontId="13" fillId="5" borderId="7" xfId="0" applyFont="1" applyFill="1" applyBorder="1" applyAlignment="1">
      <alignment vertical="center"/>
    </xf>
    <xf numFmtId="165" fontId="4" fillId="5" borderId="7" xfId="1" applyNumberFormat="1" applyFont="1" applyFill="1" applyBorder="1" applyAlignment="1" applyProtection="1">
      <alignment horizontal="center" vertical="center"/>
    </xf>
    <xf numFmtId="165" fontId="4" fillId="5" borderId="25" xfId="1" applyNumberFormat="1" applyFont="1" applyFill="1" applyBorder="1" applyAlignment="1" applyProtection="1">
      <alignment horizontal="center" vertical="center"/>
    </xf>
    <xf numFmtId="0" fontId="17" fillId="5" borderId="7" xfId="0" applyFont="1" applyFill="1" applyBorder="1" applyAlignment="1">
      <alignment vertical="center"/>
    </xf>
    <xf numFmtId="0" fontId="13" fillId="5" borderId="9" xfId="0" applyFont="1" applyFill="1" applyBorder="1" applyAlignment="1">
      <alignment horizontal="center" vertical="center"/>
    </xf>
    <xf numFmtId="0" fontId="8" fillId="2" borderId="26" xfId="0" applyFont="1" applyFill="1" applyBorder="1" applyAlignment="1">
      <alignment vertical="center"/>
    </xf>
    <xf numFmtId="0" fontId="13" fillId="2" borderId="27" xfId="0" applyFont="1" applyFill="1" applyBorder="1" applyAlignment="1">
      <alignment horizontal="center" vertical="center"/>
    </xf>
    <xf numFmtId="165" fontId="1" fillId="2" borderId="13" xfId="1" applyNumberFormat="1" applyFont="1" applyFill="1" applyBorder="1" applyAlignment="1" applyProtection="1">
      <alignment horizontal="center" vertical="center"/>
      <protection locked="0"/>
    </xf>
    <xf numFmtId="165" fontId="1" fillId="3" borderId="28" xfId="1" applyNumberFormat="1" applyFont="1" applyFill="1" applyBorder="1" applyAlignment="1" applyProtection="1">
      <alignment horizontal="center" vertical="center"/>
    </xf>
    <xf numFmtId="0" fontId="8" fillId="2" borderId="14" xfId="0" applyFont="1" applyFill="1" applyBorder="1" applyAlignment="1">
      <alignment vertical="center"/>
    </xf>
    <xf numFmtId="165" fontId="1" fillId="2" borderId="0" xfId="1" applyNumberFormat="1" applyFont="1" applyFill="1" applyBorder="1" applyAlignment="1" applyProtection="1">
      <alignment horizontal="center" vertical="center"/>
      <protection locked="0"/>
    </xf>
    <xf numFmtId="0" fontId="19" fillId="0" borderId="14" xfId="0" applyFont="1" applyBorder="1"/>
    <xf numFmtId="0" fontId="20" fillId="2" borderId="0" xfId="0" applyFont="1" applyFill="1" applyAlignment="1">
      <alignment horizontal="center"/>
    </xf>
    <xf numFmtId="0" fontId="20" fillId="2" borderId="29" xfId="0" applyFont="1" applyFill="1" applyBorder="1" applyAlignment="1">
      <alignment horizontal="center"/>
    </xf>
    <xf numFmtId="0" fontId="8" fillId="2" borderId="9" xfId="0" applyFont="1" applyFill="1" applyBorder="1" applyAlignment="1">
      <alignment vertical="center"/>
    </xf>
    <xf numFmtId="0" fontId="21" fillId="0" borderId="3" xfId="0" applyFont="1" applyBorder="1" applyAlignment="1">
      <alignment vertical="center"/>
    </xf>
    <xf numFmtId="0" fontId="0" fillId="0" borderId="31" xfId="0"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21" fillId="0" borderId="13" xfId="0" applyFont="1" applyBorder="1" applyAlignment="1">
      <alignment vertical="center"/>
    </xf>
    <xf numFmtId="0" fontId="16" fillId="2" borderId="13" xfId="0" applyFont="1" applyFill="1" applyBorder="1" applyAlignment="1">
      <alignment horizontal="center" vertical="center"/>
    </xf>
    <xf numFmtId="165" fontId="1" fillId="2" borderId="22" xfId="1" applyNumberFormat="1" applyFont="1" applyFill="1" applyBorder="1" applyAlignment="1" applyProtection="1">
      <alignment horizontal="center" vertical="center"/>
      <protection locked="0"/>
    </xf>
    <xf numFmtId="0" fontId="21" fillId="0" borderId="7" xfId="0" applyFont="1" applyBorder="1" applyAlignment="1">
      <alignment vertical="center"/>
    </xf>
    <xf numFmtId="0" fontId="13" fillId="0" borderId="9" xfId="0" applyFont="1" applyBorder="1" applyAlignment="1">
      <alignment horizontal="center" vertical="center"/>
    </xf>
    <xf numFmtId="165" fontId="1" fillId="2" borderId="32" xfId="1" applyNumberFormat="1" applyFont="1" applyFill="1" applyBorder="1" applyAlignment="1" applyProtection="1">
      <alignment horizontal="center" vertical="center"/>
      <protection locked="0"/>
    </xf>
    <xf numFmtId="0" fontId="21" fillId="0" borderId="11" xfId="0" applyFont="1" applyBorder="1" applyAlignment="1">
      <alignment vertical="center"/>
    </xf>
    <xf numFmtId="165" fontId="1" fillId="3" borderId="27" xfId="1" applyNumberFormat="1" applyFont="1" applyFill="1" applyBorder="1" applyAlignment="1" applyProtection="1">
      <alignment horizontal="center" vertical="center"/>
    </xf>
    <xf numFmtId="0" fontId="21" fillId="0" borderId="9" xfId="0" applyFont="1" applyBorder="1" applyAlignment="1">
      <alignment vertical="center"/>
    </xf>
    <xf numFmtId="0" fontId="0" fillId="0" borderId="33" xfId="0"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8" fillId="2" borderId="0" xfId="0" applyFont="1" applyFill="1" applyAlignment="1">
      <alignment wrapText="1"/>
    </xf>
    <xf numFmtId="0" fontId="13" fillId="5" borderId="27" xfId="0" applyFont="1" applyFill="1" applyBorder="1" applyAlignment="1">
      <alignment vertical="center" wrapText="1"/>
    </xf>
    <xf numFmtId="0" fontId="13" fillId="5" borderId="27" xfId="0" applyFont="1" applyFill="1" applyBorder="1" applyAlignment="1">
      <alignment horizontal="center" vertical="center" wrapText="1"/>
    </xf>
    <xf numFmtId="0" fontId="13" fillId="2" borderId="27" xfId="0" applyFont="1" applyFill="1" applyBorder="1" applyAlignment="1">
      <alignment horizontal="center" vertical="center" wrapText="1"/>
    </xf>
    <xf numFmtId="165" fontId="4" fillId="5" borderId="27" xfId="1" applyNumberFormat="1" applyFont="1" applyFill="1" applyBorder="1" applyAlignment="1" applyProtection="1">
      <alignment horizontal="center" vertical="center" wrapText="1"/>
    </xf>
    <xf numFmtId="0" fontId="21" fillId="0" borderId="34" xfId="0" applyFont="1" applyBorder="1" applyAlignment="1">
      <alignment vertical="center"/>
    </xf>
    <xf numFmtId="165" fontId="1" fillId="2" borderId="34" xfId="1" applyNumberFormat="1" applyFont="1" applyFill="1" applyBorder="1" applyAlignment="1" applyProtection="1">
      <alignment horizontal="center" vertical="center"/>
      <protection locked="0"/>
    </xf>
    <xf numFmtId="165" fontId="1" fillId="3" borderId="35" xfId="1" applyNumberFormat="1" applyFont="1" applyFill="1" applyBorder="1" applyAlignment="1" applyProtection="1">
      <alignment horizontal="center" vertical="center"/>
    </xf>
    <xf numFmtId="165" fontId="1" fillId="2" borderId="31" xfId="1" applyNumberFormat="1" applyFont="1" applyFill="1" applyBorder="1" applyAlignment="1" applyProtection="1">
      <alignment horizontal="center" vertical="center"/>
      <protection locked="0"/>
    </xf>
    <xf numFmtId="165" fontId="1" fillId="6" borderId="32" xfId="1" applyNumberFormat="1" applyFont="1" applyFill="1" applyBorder="1" applyAlignment="1" applyProtection="1">
      <alignment horizontal="center" vertical="center"/>
    </xf>
    <xf numFmtId="165" fontId="1" fillId="6" borderId="7" xfId="1" applyNumberFormat="1" applyFont="1" applyFill="1" applyBorder="1" applyAlignment="1" applyProtection="1">
      <alignment horizontal="center" vertical="center"/>
    </xf>
    <xf numFmtId="0" fontId="21" fillId="0" borderId="36" xfId="0" applyFont="1" applyBorder="1" applyAlignment="1">
      <alignment vertical="center"/>
    </xf>
    <xf numFmtId="165" fontId="1" fillId="3" borderId="3" xfId="1" applyNumberFormat="1" applyFont="1" applyFill="1" applyBorder="1" applyAlignment="1" applyProtection="1">
      <alignment horizontal="center" vertical="center"/>
    </xf>
    <xf numFmtId="165" fontId="6" fillId="3" borderId="13" xfId="1" applyNumberFormat="1" applyFont="1" applyFill="1" applyBorder="1" applyAlignment="1" applyProtection="1">
      <alignment horizontal="center" vertical="center"/>
    </xf>
    <xf numFmtId="165" fontId="6" fillId="3" borderId="29" xfId="1" applyNumberFormat="1" applyFont="1" applyFill="1" applyBorder="1" applyAlignment="1" applyProtection="1">
      <alignment horizontal="center" vertical="center"/>
    </xf>
    <xf numFmtId="0" fontId="13" fillId="5" borderId="22" xfId="0" applyFont="1" applyFill="1" applyBorder="1" applyAlignment="1">
      <alignment vertical="center" wrapText="1"/>
    </xf>
    <xf numFmtId="0" fontId="13" fillId="5" borderId="22" xfId="0" applyFont="1" applyFill="1" applyBorder="1" applyAlignment="1">
      <alignment horizontal="center" vertical="center"/>
    </xf>
    <xf numFmtId="165" fontId="4" fillId="5" borderId="22" xfId="1" applyNumberFormat="1" applyFont="1" applyFill="1" applyBorder="1" applyAlignment="1" applyProtection="1">
      <alignment horizontal="center" vertical="center"/>
    </xf>
    <xf numFmtId="165" fontId="4" fillId="5" borderId="24" xfId="1" applyNumberFormat="1" applyFont="1" applyFill="1" applyBorder="1" applyAlignment="1" applyProtection="1">
      <alignment horizontal="center" vertical="center"/>
    </xf>
    <xf numFmtId="0" fontId="13" fillId="5" borderId="13" xfId="0" applyFont="1" applyFill="1" applyBorder="1" applyAlignment="1">
      <alignment horizontal="center" vertical="center"/>
    </xf>
    <xf numFmtId="0" fontId="13" fillId="0" borderId="37" xfId="0" applyFont="1" applyBorder="1" applyAlignment="1">
      <alignment horizontal="center" vertical="center"/>
    </xf>
    <xf numFmtId="0" fontId="8" fillId="2" borderId="16" xfId="0" applyFont="1" applyFill="1" applyBorder="1"/>
    <xf numFmtId="0" fontId="19" fillId="2" borderId="14" xfId="0" applyFont="1" applyFill="1" applyBorder="1"/>
    <xf numFmtId="0" fontId="20" fillId="2" borderId="16" xfId="0" applyFont="1" applyFill="1" applyBorder="1" applyAlignment="1">
      <alignment horizontal="center"/>
    </xf>
    <xf numFmtId="0" fontId="8" fillId="2" borderId="31" xfId="0" applyFont="1" applyFill="1" applyBorder="1" applyAlignment="1">
      <alignment vertical="center"/>
    </xf>
    <xf numFmtId="0" fontId="0" fillId="4" borderId="38" xfId="0" applyFill="1" applyBorder="1" applyAlignment="1">
      <alignment horizontal="center" vertical="center"/>
    </xf>
    <xf numFmtId="0" fontId="0" fillId="4" borderId="39" xfId="0" applyFill="1" applyBorder="1" applyAlignment="1">
      <alignment horizontal="center" vertical="center"/>
    </xf>
    <xf numFmtId="0" fontId="18" fillId="2" borderId="32" xfId="0" applyFont="1" applyFill="1" applyBorder="1" applyAlignment="1">
      <alignment vertical="center"/>
    </xf>
    <xf numFmtId="166" fontId="6" fillId="2" borderId="12" xfId="1" applyNumberFormat="1" applyFont="1" applyFill="1" applyBorder="1" applyAlignment="1" applyProtection="1">
      <alignment horizontal="center" vertical="center"/>
      <protection locked="0"/>
    </xf>
    <xf numFmtId="166" fontId="6" fillId="2" borderId="41" xfId="1" applyNumberFormat="1" applyFont="1" applyFill="1" applyBorder="1" applyAlignment="1" applyProtection="1">
      <alignment horizontal="center" vertical="center"/>
      <protection locked="0"/>
    </xf>
    <xf numFmtId="0" fontId="0" fillId="2" borderId="42" xfId="0" applyFill="1" applyBorder="1" applyAlignment="1" applyProtection="1">
      <alignment horizontal="center" vertical="center"/>
      <protection locked="0"/>
    </xf>
    <xf numFmtId="0" fontId="8" fillId="2" borderId="32" xfId="0" applyFont="1" applyFill="1" applyBorder="1" applyAlignment="1">
      <alignment vertical="center"/>
    </xf>
    <xf numFmtId="164" fontId="6" fillId="2" borderId="32" xfId="1" applyNumberFormat="1" applyFont="1" applyFill="1" applyBorder="1" applyAlignment="1" applyProtection="1">
      <alignment horizontal="center" vertical="center"/>
      <protection locked="0"/>
    </xf>
    <xf numFmtId="164" fontId="6" fillId="2" borderId="10" xfId="1" applyNumberFormat="1" applyFont="1" applyFill="1" applyBorder="1" applyAlignment="1" applyProtection="1">
      <alignment horizontal="center" vertical="center"/>
      <protection locked="0"/>
    </xf>
    <xf numFmtId="0" fontId="8" fillId="2" borderId="33" xfId="0" applyFont="1" applyFill="1" applyBorder="1" applyAlignment="1">
      <alignment vertical="center"/>
    </xf>
    <xf numFmtId="0" fontId="0" fillId="4" borderId="43" xfId="0" applyFill="1" applyBorder="1" applyAlignment="1">
      <alignment horizontal="center" vertical="center"/>
    </xf>
    <xf numFmtId="0" fontId="0" fillId="4" borderId="44" xfId="0" applyFill="1" applyBorder="1" applyAlignment="1">
      <alignment horizontal="center" vertical="center"/>
    </xf>
    <xf numFmtId="0" fontId="0" fillId="2" borderId="45" xfId="0" applyFill="1" applyBorder="1" applyAlignment="1" applyProtection="1">
      <alignment horizontal="center" vertical="center"/>
      <protection locked="0"/>
    </xf>
    <xf numFmtId="0" fontId="22" fillId="2" borderId="0" xfId="0" applyFont="1" applyFill="1" applyAlignment="1">
      <alignment horizontal="center" vertical="center"/>
    </xf>
    <xf numFmtId="0" fontId="6" fillId="2" borderId="38" xfId="0" applyFont="1" applyFill="1" applyBorder="1" applyAlignment="1" applyProtection="1">
      <alignment horizontal="center" vertical="center"/>
      <protection locked="0"/>
    </xf>
    <xf numFmtId="0" fontId="0" fillId="0" borderId="40" xfId="0" applyBorder="1" applyAlignment="1" applyProtection="1">
      <alignment horizontal="center" vertical="center"/>
      <protection locked="0"/>
    </xf>
    <xf numFmtId="0" fontId="6" fillId="2" borderId="12" xfId="0" applyFont="1" applyFill="1" applyBorder="1" applyAlignment="1" applyProtection="1">
      <alignment horizontal="center" vertical="center"/>
      <protection locked="0"/>
    </xf>
    <xf numFmtId="0" fontId="0" fillId="0" borderId="42" xfId="0" applyBorder="1" applyAlignment="1" applyProtection="1">
      <alignment horizontal="center" vertical="center"/>
      <protection locked="0"/>
    </xf>
    <xf numFmtId="0" fontId="13" fillId="5" borderId="33" xfId="0" applyFont="1" applyFill="1" applyBorder="1" applyAlignment="1">
      <alignment vertical="center"/>
    </xf>
    <xf numFmtId="0" fontId="4" fillId="5" borderId="46" xfId="0" applyFont="1" applyFill="1" applyBorder="1" applyAlignment="1">
      <alignment horizontal="center" vertical="center"/>
    </xf>
    <xf numFmtId="0" fontId="4" fillId="5" borderId="47" xfId="0" applyFont="1" applyFill="1" applyBorder="1" applyAlignment="1">
      <alignment horizontal="center" vertical="center"/>
    </xf>
    <xf numFmtId="0" fontId="4" fillId="5" borderId="48" xfId="0" applyFont="1" applyFill="1" applyBorder="1" applyAlignment="1">
      <alignment horizontal="center" vertical="center"/>
    </xf>
    <xf numFmtId="0" fontId="4" fillId="5" borderId="49" xfId="0" applyFont="1" applyFill="1" applyBorder="1" applyAlignment="1">
      <alignment horizontal="center" vertical="center"/>
    </xf>
    <xf numFmtId="0" fontId="23" fillId="2" borderId="0" xfId="0" applyFont="1" applyFill="1" applyAlignment="1">
      <alignment horizontal="center"/>
    </xf>
    <xf numFmtId="0" fontId="18" fillId="7" borderId="5" xfId="0" applyFont="1" applyFill="1" applyBorder="1"/>
    <xf numFmtId="0" fontId="13" fillId="7" borderId="36" xfId="0" applyFont="1" applyFill="1" applyBorder="1" applyAlignment="1">
      <alignment horizontal="center"/>
    </xf>
    <xf numFmtId="0" fontId="0" fillId="4" borderId="3" xfId="0" applyFill="1" applyBorder="1" applyAlignment="1">
      <alignment horizontal="center" vertical="center"/>
    </xf>
    <xf numFmtId="167" fontId="1" fillId="7" borderId="40" xfId="2" applyNumberFormat="1" applyFont="1" applyFill="1" applyBorder="1" applyAlignment="1" applyProtection="1">
      <alignment horizontal="center"/>
    </xf>
    <xf numFmtId="0" fontId="8" fillId="2" borderId="50" xfId="0" applyFont="1" applyFill="1" applyBorder="1" applyAlignment="1">
      <alignment vertical="center"/>
    </xf>
    <xf numFmtId="0" fontId="0" fillId="4" borderId="27" xfId="0" applyFill="1" applyBorder="1" applyAlignment="1">
      <alignment horizontal="center" vertical="center"/>
    </xf>
    <xf numFmtId="10" fontId="1" fillId="2" borderId="42" xfId="0" applyNumberFormat="1" applyFont="1" applyFill="1" applyBorder="1" applyAlignment="1" applyProtection="1">
      <alignment horizontal="center" vertical="center"/>
      <protection locked="0"/>
    </xf>
    <xf numFmtId="0" fontId="0" fillId="4" borderId="9" xfId="0" applyFill="1" applyBorder="1" applyAlignment="1">
      <alignment horizontal="center" vertical="center"/>
    </xf>
    <xf numFmtId="0" fontId="13" fillId="5" borderId="32" xfId="0" applyFont="1" applyFill="1" applyBorder="1" applyAlignment="1">
      <alignment vertical="center"/>
    </xf>
    <xf numFmtId="167" fontId="4" fillId="5" borderId="42" xfId="2" applyNumberFormat="1" applyFont="1" applyFill="1" applyBorder="1" applyAlignment="1" applyProtection="1">
      <alignment horizontal="center" vertical="center"/>
    </xf>
    <xf numFmtId="0" fontId="17" fillId="5" borderId="32" xfId="0" applyFont="1" applyFill="1" applyBorder="1" applyAlignment="1">
      <alignment vertical="center"/>
    </xf>
    <xf numFmtId="168" fontId="4" fillId="5" borderId="42" xfId="1" applyNumberFormat="1" applyFont="1" applyFill="1" applyBorder="1" applyAlignment="1" applyProtection="1">
      <alignment vertical="center"/>
    </xf>
    <xf numFmtId="0" fontId="8" fillId="5" borderId="32" xfId="0" applyFont="1" applyFill="1" applyBorder="1" applyAlignment="1">
      <alignment vertical="center"/>
    </xf>
    <xf numFmtId="0" fontId="13" fillId="5" borderId="8" xfId="0" applyFont="1" applyFill="1" applyBorder="1" applyAlignment="1">
      <alignment horizontal="center"/>
    </xf>
    <xf numFmtId="165" fontId="8" fillId="5" borderId="42" xfId="1" applyNumberFormat="1" applyFont="1" applyFill="1" applyBorder="1" applyAlignment="1" applyProtection="1">
      <alignment horizontal="center"/>
    </xf>
    <xf numFmtId="0" fontId="8" fillId="8" borderId="32" xfId="0" applyFont="1" applyFill="1" applyBorder="1" applyAlignment="1">
      <alignment vertical="center"/>
    </xf>
    <xf numFmtId="166" fontId="0" fillId="2" borderId="42" xfId="1" applyNumberFormat="1" applyFont="1" applyFill="1" applyBorder="1" applyAlignment="1" applyProtection="1">
      <alignment horizontal="center" vertical="center"/>
      <protection locked="0"/>
    </xf>
    <xf numFmtId="166" fontId="4" fillId="5" borderId="45" xfId="1" applyNumberFormat="1" applyFont="1" applyFill="1" applyBorder="1" applyAlignment="1" applyProtection="1">
      <alignment horizontal="center" vertical="center"/>
    </xf>
    <xf numFmtId="0" fontId="0" fillId="4" borderId="13" xfId="0" applyFill="1" applyBorder="1" applyAlignment="1">
      <alignment horizontal="center" vertical="center"/>
    </xf>
    <xf numFmtId="0" fontId="8" fillId="2" borderId="0" xfId="0" applyFont="1" applyFill="1" applyAlignment="1">
      <alignment horizontal="center"/>
    </xf>
    <xf numFmtId="0" fontId="8" fillId="2" borderId="16" xfId="0" applyFont="1" applyFill="1" applyBorder="1" applyAlignment="1">
      <alignment horizontal="center"/>
    </xf>
    <xf numFmtId="0" fontId="13" fillId="9" borderId="38" xfId="0" applyFont="1" applyFill="1" applyBorder="1" applyAlignment="1">
      <alignment vertical="center"/>
    </xf>
    <xf numFmtId="0" fontId="13" fillId="9" borderId="39" xfId="0" applyFont="1" applyFill="1" applyBorder="1" applyAlignment="1">
      <alignment horizontal="center" vertical="center"/>
    </xf>
    <xf numFmtId="165" fontId="1" fillId="3" borderId="40" xfId="1" applyNumberFormat="1" applyFont="1" applyFill="1" applyBorder="1" applyAlignment="1" applyProtection="1">
      <alignment horizontal="center" vertical="center"/>
    </xf>
    <xf numFmtId="9" fontId="8" fillId="2" borderId="0" xfId="2" applyFont="1" applyFill="1" applyProtection="1"/>
    <xf numFmtId="0" fontId="13" fillId="9" borderId="43" xfId="0" applyFont="1" applyFill="1" applyBorder="1" applyAlignment="1">
      <alignment vertical="center"/>
    </xf>
    <xf numFmtId="0" fontId="13" fillId="9" borderId="44" xfId="0" applyFont="1" applyFill="1" applyBorder="1" applyAlignment="1">
      <alignment horizontal="center" vertical="center"/>
    </xf>
    <xf numFmtId="0" fontId="8" fillId="2" borderId="51" xfId="0" applyFont="1" applyFill="1" applyBorder="1"/>
    <xf numFmtId="165" fontId="1" fillId="3" borderId="45" xfId="1" applyNumberFormat="1" applyFont="1" applyFill="1" applyBorder="1" applyAlignment="1" applyProtection="1">
      <alignment horizontal="center" vertical="center"/>
    </xf>
    <xf numFmtId="0" fontId="8" fillId="8" borderId="31" xfId="0" applyFont="1" applyFill="1" applyBorder="1" applyAlignment="1">
      <alignment vertical="center"/>
    </xf>
    <xf numFmtId="0" fontId="8" fillId="2" borderId="52" xfId="0" applyFont="1" applyFill="1" applyBorder="1"/>
    <xf numFmtId="166" fontId="0" fillId="2" borderId="40" xfId="1" applyNumberFormat="1" applyFont="1" applyFill="1" applyBorder="1" applyAlignment="1" applyProtection="1">
      <alignment horizontal="center" vertical="center"/>
      <protection locked="0"/>
    </xf>
    <xf numFmtId="0" fontId="8" fillId="8" borderId="33" xfId="0" applyFont="1" applyFill="1" applyBorder="1" applyAlignment="1">
      <alignment vertical="center"/>
    </xf>
    <xf numFmtId="166" fontId="0" fillId="2" borderId="45" xfId="1" applyNumberFormat="1" applyFont="1" applyFill="1" applyBorder="1" applyAlignment="1" applyProtection="1">
      <alignment horizontal="center" vertical="center"/>
      <protection locked="0"/>
    </xf>
    <xf numFmtId="0" fontId="8" fillId="2" borderId="15" xfId="0" applyFont="1" applyFill="1" applyBorder="1"/>
    <xf numFmtId="0" fontId="22" fillId="10" borderId="48" xfId="0" applyFont="1" applyFill="1" applyBorder="1" applyAlignment="1">
      <alignment vertical="center"/>
    </xf>
    <xf numFmtId="0" fontId="22" fillId="10" borderId="49" xfId="0" applyFont="1" applyFill="1" applyBorder="1" applyAlignment="1">
      <alignment horizontal="center" vertical="center"/>
    </xf>
    <xf numFmtId="0" fontId="24" fillId="2" borderId="15" xfId="0" applyFont="1" applyFill="1" applyBorder="1" applyAlignment="1">
      <alignment horizontal="center" vertical="center"/>
    </xf>
    <xf numFmtId="165" fontId="1" fillId="0" borderId="34" xfId="1" applyNumberFormat="1" applyFont="1" applyFill="1" applyBorder="1" applyAlignment="1" applyProtection="1">
      <alignment horizontal="center" vertical="center"/>
      <protection locked="0"/>
    </xf>
    <xf numFmtId="0" fontId="19" fillId="0" borderId="29" xfId="0" applyFont="1" applyBorder="1"/>
    <xf numFmtId="0" fontId="8" fillId="2" borderId="29" xfId="0" applyFont="1" applyFill="1" applyBorder="1"/>
    <xf numFmtId="0" fontId="21" fillId="8" borderId="53" xfId="0" applyFont="1" applyFill="1" applyBorder="1" applyAlignment="1">
      <alignment vertical="center"/>
    </xf>
    <xf numFmtId="0" fontId="13" fillId="8" borderId="34" xfId="0" applyFont="1" applyFill="1" applyBorder="1" applyAlignment="1">
      <alignment horizontal="center"/>
    </xf>
    <xf numFmtId="0" fontId="8" fillId="0" borderId="54" xfId="0" applyFont="1" applyBorder="1"/>
    <xf numFmtId="165" fontId="6" fillId="6" borderId="55" xfId="1" applyNumberFormat="1" applyFont="1" applyFill="1" applyBorder="1" applyAlignment="1" applyProtection="1">
      <alignment horizontal="center" vertical="center"/>
    </xf>
    <xf numFmtId="165" fontId="6" fillId="6" borderId="56" xfId="1" applyNumberFormat="1" applyFont="1" applyFill="1" applyBorder="1" applyAlignment="1" applyProtection="1">
      <alignment horizontal="center" vertical="center"/>
    </xf>
    <xf numFmtId="0" fontId="8" fillId="8" borderId="57" xfId="0" applyFont="1" applyFill="1" applyBorder="1" applyAlignment="1">
      <alignment horizontal="left" vertical="center"/>
    </xf>
    <xf numFmtId="0" fontId="13" fillId="8" borderId="58" xfId="0" applyFont="1" applyFill="1" applyBorder="1" applyAlignment="1">
      <alignment horizontal="center"/>
    </xf>
    <xf numFmtId="0" fontId="8" fillId="2" borderId="59" xfId="0" applyFont="1" applyFill="1" applyBorder="1"/>
    <xf numFmtId="165" fontId="6" fillId="3" borderId="60" xfId="1" applyNumberFormat="1" applyFont="1" applyFill="1" applyBorder="1" applyAlignment="1" applyProtection="1">
      <alignment horizontal="center" vertical="center"/>
    </xf>
    <xf numFmtId="165" fontId="6" fillId="3" borderId="61" xfId="1" applyNumberFormat="1" applyFont="1" applyFill="1" applyBorder="1" applyAlignment="1" applyProtection="1">
      <alignment horizontal="center" vertical="center"/>
    </xf>
    <xf numFmtId="0" fontId="11" fillId="2" borderId="0" xfId="0" applyFont="1" applyFill="1"/>
    <xf numFmtId="0" fontId="25" fillId="8" borderId="62" xfId="0" applyFont="1" applyFill="1" applyBorder="1" applyAlignment="1">
      <alignment horizontal="left" vertical="center" indent="4"/>
    </xf>
    <xf numFmtId="0" fontId="13" fillId="8" borderId="27" xfId="0" applyFont="1" applyFill="1" applyBorder="1" applyAlignment="1">
      <alignment horizontal="center"/>
    </xf>
    <xf numFmtId="165" fontId="6" fillId="3" borderId="63" xfId="1" applyNumberFormat="1" applyFont="1" applyFill="1" applyBorder="1" applyAlignment="1" applyProtection="1">
      <alignment horizontal="center" vertical="center"/>
    </xf>
    <xf numFmtId="165" fontId="6" fillId="3" borderId="64" xfId="1" applyNumberFormat="1" applyFont="1" applyFill="1" applyBorder="1" applyAlignment="1" applyProtection="1">
      <alignment horizontal="center" vertical="center"/>
    </xf>
    <xf numFmtId="0" fontId="25" fillId="8" borderId="65" xfId="0" applyFont="1" applyFill="1" applyBorder="1" applyAlignment="1">
      <alignment horizontal="left" vertical="center" indent="4"/>
    </xf>
    <xf numFmtId="0" fontId="13" fillId="8" borderId="66" xfId="0" applyFont="1" applyFill="1" applyBorder="1" applyAlignment="1">
      <alignment horizontal="center"/>
    </xf>
    <xf numFmtId="165" fontId="6" fillId="3" borderId="67" xfId="1" applyNumberFormat="1" applyFont="1" applyFill="1" applyBorder="1" applyAlignment="1" applyProtection="1">
      <alignment horizontal="center" vertical="center"/>
    </xf>
    <xf numFmtId="165" fontId="6" fillId="3" borderId="68" xfId="1" applyNumberFormat="1" applyFont="1" applyFill="1" applyBorder="1" applyAlignment="1" applyProtection="1">
      <alignment horizontal="center" vertical="center"/>
    </xf>
    <xf numFmtId="0" fontId="8" fillId="8" borderId="53" xfId="0" applyFont="1" applyFill="1" applyBorder="1" applyAlignment="1">
      <alignment horizontal="left" vertical="center"/>
    </xf>
    <xf numFmtId="0" fontId="8" fillId="0" borderId="59" xfId="0" applyFont="1" applyBorder="1"/>
    <xf numFmtId="165" fontId="6" fillId="11" borderId="55" xfId="1" applyNumberFormat="1" applyFont="1" applyFill="1" applyBorder="1" applyAlignment="1" applyProtection="1">
      <alignment horizontal="center" vertical="center"/>
    </xf>
    <xf numFmtId="165" fontId="6" fillId="11" borderId="56" xfId="1" applyNumberFormat="1" applyFont="1" applyFill="1" applyBorder="1" applyAlignment="1" applyProtection="1">
      <alignment horizontal="center" vertical="center"/>
    </xf>
    <xf numFmtId="0" fontId="8" fillId="8" borderId="69" xfId="0" applyFont="1" applyFill="1" applyBorder="1" applyAlignment="1">
      <alignment horizontal="left" vertical="center"/>
    </xf>
    <xf numFmtId="0" fontId="13" fillId="8" borderId="26" xfId="0" applyFont="1" applyFill="1" applyBorder="1" applyAlignment="1">
      <alignment horizontal="center"/>
    </xf>
    <xf numFmtId="0" fontId="8" fillId="0" borderId="70" xfId="0" applyFont="1" applyBorder="1"/>
    <xf numFmtId="165" fontId="6" fillId="11" borderId="71" xfId="1" applyNumberFormat="1" applyFont="1" applyFill="1" applyBorder="1" applyAlignment="1" applyProtection="1">
      <alignment horizontal="center" vertical="center"/>
    </xf>
    <xf numFmtId="0" fontId="26" fillId="2" borderId="9" xfId="0" applyFont="1" applyFill="1" applyBorder="1" applyAlignment="1">
      <alignment horizontal="center" vertical="center"/>
    </xf>
    <xf numFmtId="0" fontId="26" fillId="2" borderId="13" xfId="0" applyFont="1" applyFill="1" applyBorder="1" applyAlignment="1">
      <alignment horizontal="center" vertical="center"/>
    </xf>
    <xf numFmtId="0" fontId="27" fillId="0" borderId="0" xfId="0" applyFont="1" applyAlignment="1">
      <alignment vertical="top" wrapText="1"/>
    </xf>
    <xf numFmtId="0" fontId="27" fillId="2" borderId="0" xfId="0" applyFont="1" applyFill="1" applyAlignment="1">
      <alignment horizontal="left" vertical="center"/>
    </xf>
    <xf numFmtId="0" fontId="26" fillId="2" borderId="30" xfId="0" applyFont="1" applyFill="1" applyBorder="1" applyAlignment="1">
      <alignment horizontal="center" vertical="center"/>
    </xf>
    <xf numFmtId="0" fontId="28" fillId="0" borderId="3" xfId="0" applyFont="1" applyBorder="1" applyAlignment="1">
      <alignment horizontal="center" vertical="center"/>
    </xf>
    <xf numFmtId="0" fontId="28" fillId="2" borderId="13" xfId="0" applyFont="1" applyFill="1" applyBorder="1" applyAlignment="1">
      <alignment horizontal="center" vertical="center"/>
    </xf>
    <xf numFmtId="0" fontId="26" fillId="0" borderId="30" xfId="0" applyFont="1" applyBorder="1" applyAlignment="1">
      <alignment horizontal="center" vertical="center"/>
    </xf>
    <xf numFmtId="0" fontId="26" fillId="0" borderId="9" xfId="0" applyFont="1" applyBorder="1" applyAlignment="1">
      <alignment horizontal="center" vertical="center"/>
    </xf>
    <xf numFmtId="0" fontId="28" fillId="2" borderId="27" xfId="0" applyFont="1" applyFill="1" applyBorder="1" applyAlignment="1">
      <alignment horizontal="center" vertical="center"/>
    </xf>
    <xf numFmtId="0" fontId="28" fillId="2" borderId="9" xfId="0" applyFont="1" applyFill="1" applyBorder="1" applyAlignment="1">
      <alignment horizontal="center" vertical="center"/>
    </xf>
    <xf numFmtId="0" fontId="28" fillId="0" borderId="13" xfId="0" applyFont="1" applyBorder="1" applyAlignment="1">
      <alignment horizontal="center" vertical="center"/>
    </xf>
    <xf numFmtId="0" fontId="26" fillId="2" borderId="34" xfId="0" applyFont="1" applyFill="1" applyBorder="1" applyAlignment="1">
      <alignment horizontal="center" vertical="center"/>
    </xf>
    <xf numFmtId="0" fontId="28" fillId="2" borderId="30" xfId="0" applyFont="1" applyFill="1" applyBorder="1" applyAlignment="1">
      <alignment horizontal="center" vertical="center"/>
    </xf>
    <xf numFmtId="0" fontId="26" fillId="2" borderId="7" xfId="0" applyFont="1" applyFill="1" applyBorder="1" applyAlignment="1">
      <alignment horizontal="center" vertical="center"/>
    </xf>
    <xf numFmtId="0" fontId="26" fillId="2" borderId="3" xfId="0" applyFont="1" applyFill="1" applyBorder="1" applyAlignment="1">
      <alignment horizontal="center" vertical="center"/>
    </xf>
    <xf numFmtId="0" fontId="26" fillId="8" borderId="8" xfId="0" applyFont="1" applyFill="1" applyBorder="1" applyAlignment="1">
      <alignment horizontal="center"/>
    </xf>
    <xf numFmtId="0" fontId="26" fillId="8" borderId="36" xfId="0" applyFont="1" applyFill="1" applyBorder="1" applyAlignment="1">
      <alignment horizontal="center"/>
    </xf>
    <xf numFmtId="0" fontId="26" fillId="8" borderId="13" xfId="0" applyFont="1" applyFill="1" applyBorder="1" applyAlignment="1">
      <alignment horizontal="center"/>
    </xf>
    <xf numFmtId="0" fontId="0" fillId="2" borderId="39" xfId="0" applyFont="1" applyFill="1" applyBorder="1" applyAlignment="1" applyProtection="1">
      <alignment horizontal="center" vertical="center"/>
      <protection locked="0"/>
    </xf>
    <xf numFmtId="0" fontId="0" fillId="2" borderId="10" xfId="0" applyFont="1" applyFill="1" applyBorder="1" applyAlignment="1" applyProtection="1">
      <alignment horizontal="center" vertical="center"/>
      <protection locked="0"/>
    </xf>
    <xf numFmtId="165" fontId="1" fillId="3" borderId="13" xfId="1" applyNumberFormat="1" applyFont="1" applyFill="1" applyBorder="1" applyAlignment="1" applyProtection="1">
      <alignment horizontal="center" vertical="center"/>
    </xf>
    <xf numFmtId="2" fontId="0" fillId="2" borderId="42" xfId="0" applyNumberFormat="1" applyFill="1" applyBorder="1" applyAlignment="1" applyProtection="1">
      <alignment horizontal="center" vertical="center"/>
      <protection locked="0"/>
    </xf>
    <xf numFmtId="10" fontId="1" fillId="2" borderId="40" xfId="2" applyNumberFormat="1" applyFont="1" applyFill="1" applyBorder="1" applyAlignment="1" applyProtection="1">
      <alignment horizontal="center" vertical="center"/>
      <protection locked="0"/>
    </xf>
    <xf numFmtId="165" fontId="0" fillId="0" borderId="30" xfId="0" applyNumberFormat="1" applyBorder="1" applyAlignment="1" applyProtection="1">
      <alignment horizontal="center" vertical="center"/>
      <protection locked="0"/>
    </xf>
    <xf numFmtId="169" fontId="4" fillId="5" borderId="45" xfId="1" applyNumberFormat="1" applyFont="1" applyFill="1" applyBorder="1" applyAlignment="1" applyProtection="1">
      <alignment horizontal="center" vertical="center"/>
    </xf>
    <xf numFmtId="165" fontId="8" fillId="2" borderId="16" xfId="0" applyNumberFormat="1" applyFont="1" applyFill="1" applyBorder="1"/>
    <xf numFmtId="165" fontId="20" fillId="2" borderId="0" xfId="0" applyNumberFormat="1" applyFont="1" applyFill="1" applyAlignment="1">
      <alignment horizontal="center"/>
    </xf>
    <xf numFmtId="166" fontId="8" fillId="2" borderId="15" xfId="0" applyNumberFormat="1" applyFont="1" applyFill="1" applyBorder="1"/>
    <xf numFmtId="0" fontId="0" fillId="0" borderId="0" xfId="0" applyAlignment="1">
      <alignment horizontal="left" vertical="top" wrapText="1"/>
    </xf>
    <xf numFmtId="0" fontId="14" fillId="2" borderId="5" xfId="0" applyFont="1" applyFill="1" applyBorder="1" applyAlignment="1" applyProtection="1">
      <alignment horizontal="center" vertical="center" wrapText="1"/>
      <protection locked="0"/>
    </xf>
    <xf numFmtId="0" fontId="14" fillId="2" borderId="4" xfId="0" applyFont="1" applyFill="1" applyBorder="1" applyAlignment="1" applyProtection="1">
      <alignment horizontal="center" vertical="center" wrapText="1"/>
      <protection locked="0"/>
    </xf>
    <xf numFmtId="0" fontId="14" fillId="2" borderId="6" xfId="0" applyFont="1" applyFill="1" applyBorder="1" applyAlignment="1" applyProtection="1">
      <alignment horizontal="center" vertical="center" wrapText="1"/>
      <protection locked="0"/>
    </xf>
  </cellXfs>
  <cellStyles count="4">
    <cellStyle name="Migliaia" xfId="1" builtinId="3"/>
    <cellStyle name="Normale" xfId="0" builtinId="0"/>
    <cellStyle name="Percentuale" xfId="2" builtinId="5"/>
    <cellStyle name="Titolo 3" xfId="3" builtin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9629776</xdr:colOff>
      <xdr:row>9</xdr:row>
      <xdr:rowOff>66675</xdr:rowOff>
    </xdr:from>
    <xdr:to>
      <xdr:col>0</xdr:col>
      <xdr:colOff>12573000</xdr:colOff>
      <xdr:row>15</xdr:row>
      <xdr:rowOff>99118</xdr:rowOff>
    </xdr:to>
    <xdr:pic>
      <xdr:nvPicPr>
        <xdr:cNvPr id="2" name="Immagine 1">
          <a:extLst>
            <a:ext uri="{FF2B5EF4-FFF2-40B4-BE49-F238E27FC236}">
              <a16:creationId xmlns:a16="http://schemas.microsoft.com/office/drawing/2014/main" id="{28EEB50F-5CCA-461A-AB2C-F0471FF5595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629776" y="6429375"/>
          <a:ext cx="2943224" cy="1223068"/>
        </a:xfrm>
        <a:prstGeom prst="rect">
          <a:avLst/>
        </a:prstGeom>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25283A-0235-43BD-BB4A-DCCF2913E25E}">
  <dimension ref="A1:A11"/>
  <sheetViews>
    <sheetView workbookViewId="0">
      <selection sqref="A1:A9"/>
    </sheetView>
  </sheetViews>
  <sheetFormatPr defaultRowHeight="15" x14ac:dyDescent="0.25"/>
  <cols>
    <col min="1" max="1" width="255.5703125" customWidth="1"/>
  </cols>
  <sheetData>
    <row r="1" spans="1:1" ht="60" customHeight="1" x14ac:dyDescent="0.25">
      <c r="A1" s="254" t="s">
        <v>115</v>
      </c>
    </row>
    <row r="2" spans="1:1" ht="60" customHeight="1" x14ac:dyDescent="0.25">
      <c r="A2" s="254"/>
    </row>
    <row r="3" spans="1:1" ht="60" customHeight="1" x14ac:dyDescent="0.25">
      <c r="A3" s="254"/>
    </row>
    <row r="4" spans="1:1" ht="60" customHeight="1" x14ac:dyDescent="0.25">
      <c r="A4" s="254"/>
    </row>
    <row r="5" spans="1:1" ht="60" customHeight="1" x14ac:dyDescent="0.25">
      <c r="A5" s="254"/>
    </row>
    <row r="6" spans="1:1" ht="60" customHeight="1" x14ac:dyDescent="0.25">
      <c r="A6" s="254"/>
    </row>
    <row r="7" spans="1:1" ht="60" customHeight="1" x14ac:dyDescent="0.25">
      <c r="A7" s="254"/>
    </row>
    <row r="8" spans="1:1" ht="60" customHeight="1" x14ac:dyDescent="0.25">
      <c r="A8" s="254"/>
    </row>
    <row r="9" spans="1:1" ht="51.75" customHeight="1" x14ac:dyDescent="0.25">
      <c r="A9" s="254"/>
    </row>
    <row r="10" spans="1:1" ht="18.75" x14ac:dyDescent="0.25">
      <c r="A10" s="227" t="s">
        <v>114</v>
      </c>
    </row>
    <row r="11" spans="1:1" ht="18.75" x14ac:dyDescent="0.25">
      <c r="A11" s="228"/>
    </row>
  </sheetData>
  <sheetProtection algorithmName="SHA-512" hashValue="v8aAgmpyAGgYg9O7PO9VmYjgOWmJ+p+reQ1w6xmLPv8C+QuvbJOo9R9q23LZFuBa5nWaLWx5Rv+TGgnsu689ew==" saltValue="CBz8amZSABjIEH2BW1d68Q==" spinCount="100000" sheet="1" objects="1" scenarios="1"/>
  <mergeCells count="1">
    <mergeCell ref="A1:A9"/>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DD0157-E172-4D5B-BAD5-638193A763F4}">
  <dimension ref="A1:O115"/>
  <sheetViews>
    <sheetView showGridLines="0" tabSelected="1" topLeftCell="A64" zoomScale="60" zoomScaleNormal="60" workbookViewId="0">
      <selection activeCell="G88" sqref="G88"/>
    </sheetView>
  </sheetViews>
  <sheetFormatPr defaultRowHeight="15" x14ac:dyDescent="0.25"/>
  <cols>
    <col min="1" max="1" width="2.28515625" customWidth="1"/>
    <col min="2" max="2" width="131.7109375" customWidth="1"/>
    <col min="3" max="3" width="39.42578125" customWidth="1"/>
    <col min="4" max="4" width="3.42578125" customWidth="1"/>
    <col min="5" max="6" width="17.7109375" customWidth="1"/>
    <col min="7" max="7" width="19.7109375" customWidth="1"/>
    <col min="8" max="8" width="1.7109375" customWidth="1"/>
    <col min="9" max="9" width="2.140625" customWidth="1"/>
    <col min="10" max="12" width="1.7109375" customWidth="1"/>
    <col min="13" max="13" width="1.85546875" customWidth="1"/>
    <col min="14" max="14" width="38.7109375" customWidth="1"/>
  </cols>
  <sheetData>
    <row r="1" spans="1:15" ht="21" x14ac:dyDescent="0.35">
      <c r="A1" s="1"/>
      <c r="B1" s="2"/>
      <c r="C1" s="2"/>
      <c r="D1" s="3"/>
      <c r="E1" s="1"/>
      <c r="F1" s="3"/>
      <c r="G1" s="4" t="s">
        <v>0</v>
      </c>
      <c r="H1" s="5"/>
      <c r="I1" s="1"/>
      <c r="J1" s="1"/>
      <c r="K1" s="1"/>
      <c r="L1" s="1"/>
      <c r="M1" s="1"/>
      <c r="N1" s="1"/>
      <c r="O1" s="1"/>
    </row>
    <row r="2" spans="1:15" ht="21.75" thickBot="1" x14ac:dyDescent="0.4">
      <c r="A2" s="6"/>
      <c r="B2" s="7" t="s">
        <v>1</v>
      </c>
      <c r="C2" s="8" t="s">
        <v>2</v>
      </c>
      <c r="D2" s="6"/>
      <c r="E2" s="9"/>
      <c r="F2" s="9"/>
      <c r="G2" s="9"/>
      <c r="H2" s="10"/>
      <c r="I2" s="6"/>
      <c r="J2" s="6"/>
      <c r="K2" s="6"/>
      <c r="L2" s="6"/>
      <c r="M2" s="6"/>
      <c r="N2" s="6"/>
      <c r="O2" s="6"/>
    </row>
    <row r="3" spans="1:15" ht="17.25" thickTop="1" thickBot="1" x14ac:dyDescent="0.3">
      <c r="A3" s="11"/>
      <c r="B3" s="11"/>
      <c r="C3" s="12"/>
      <c r="D3" s="12"/>
      <c r="E3" s="13"/>
      <c r="F3" s="13"/>
      <c r="G3" s="14"/>
      <c r="H3" s="15"/>
      <c r="I3" s="11"/>
      <c r="J3" s="11"/>
      <c r="K3" s="11"/>
      <c r="L3" s="11"/>
      <c r="M3" s="11"/>
      <c r="N3" s="11"/>
      <c r="O3" s="11"/>
    </row>
    <row r="4" spans="1:15" ht="32.25" thickBot="1" x14ac:dyDescent="0.3">
      <c r="A4" s="11"/>
      <c r="B4" s="16"/>
      <c r="C4" s="17" t="s">
        <v>3</v>
      </c>
      <c r="D4" s="18"/>
      <c r="E4" s="255" t="s">
        <v>116</v>
      </c>
      <c r="F4" s="256"/>
      <c r="G4" s="257"/>
      <c r="H4" s="19"/>
      <c r="I4" s="20"/>
      <c r="J4" s="11"/>
      <c r="K4" s="11"/>
      <c r="L4" s="11"/>
      <c r="M4" s="11"/>
      <c r="N4" s="11"/>
      <c r="O4" s="11"/>
    </row>
    <row r="5" spans="1:15" ht="63" x14ac:dyDescent="0.25">
      <c r="A5" s="11"/>
      <c r="B5" s="21"/>
      <c r="C5" s="22" t="s">
        <v>4</v>
      </c>
      <c r="D5" s="23"/>
      <c r="E5" s="24" t="s">
        <v>5</v>
      </c>
      <c r="F5" s="24" t="s">
        <v>6</v>
      </c>
      <c r="G5" s="25" t="s">
        <v>7</v>
      </c>
      <c r="H5" s="26"/>
      <c r="I5" s="27"/>
      <c r="J5" s="11"/>
      <c r="K5" s="11"/>
      <c r="L5" s="11"/>
      <c r="M5" s="11"/>
      <c r="N5" s="28" t="s">
        <v>8</v>
      </c>
      <c r="O5" s="11"/>
    </row>
    <row r="6" spans="1:15" ht="15.75" x14ac:dyDescent="0.25">
      <c r="A6" s="11"/>
      <c r="B6" s="29" t="s">
        <v>9</v>
      </c>
      <c r="C6" s="30" t="s">
        <v>10</v>
      </c>
      <c r="D6" s="31"/>
      <c r="E6" s="32">
        <v>2118408.0891245999</v>
      </c>
      <c r="F6" s="32">
        <v>0</v>
      </c>
      <c r="G6" s="33">
        <f>E6+F6</f>
        <v>2118408.0891245999</v>
      </c>
      <c r="H6" s="15"/>
      <c r="I6" s="11"/>
      <c r="J6" s="11"/>
      <c r="K6" s="11"/>
      <c r="L6" s="11"/>
      <c r="M6" s="11"/>
      <c r="N6" s="34" t="s">
        <v>11</v>
      </c>
      <c r="O6" s="11"/>
    </row>
    <row r="7" spans="1:15" ht="15.75" x14ac:dyDescent="0.25">
      <c r="A7" s="11"/>
      <c r="B7" s="29" t="s">
        <v>12</v>
      </c>
      <c r="C7" s="30" t="s">
        <v>10</v>
      </c>
      <c r="D7" s="31"/>
      <c r="E7" s="32"/>
      <c r="F7" s="32">
        <v>1968821.4</v>
      </c>
      <c r="G7" s="33">
        <f t="shared" ref="G7:G17" si="0">E7+F7</f>
        <v>1968821.4</v>
      </c>
      <c r="H7" s="15"/>
      <c r="I7" s="11"/>
      <c r="J7" s="11"/>
      <c r="K7" s="11"/>
      <c r="L7" s="11"/>
      <c r="M7" s="11"/>
      <c r="N7" s="35" t="s">
        <v>13</v>
      </c>
      <c r="O7" s="11"/>
    </row>
    <row r="8" spans="1:15" ht="15.75" x14ac:dyDescent="0.25">
      <c r="A8" s="11"/>
      <c r="B8" s="29" t="s">
        <v>14</v>
      </c>
      <c r="C8" s="30" t="s">
        <v>10</v>
      </c>
      <c r="D8" s="31"/>
      <c r="E8" s="32">
        <v>2793057.0832527997</v>
      </c>
      <c r="F8" s="32">
        <v>0</v>
      </c>
      <c r="G8" s="33">
        <f t="shared" si="0"/>
        <v>2793057.0832527997</v>
      </c>
      <c r="H8" s="15"/>
      <c r="I8" s="11"/>
      <c r="J8" s="11"/>
      <c r="K8" s="11"/>
      <c r="L8" s="11"/>
      <c r="M8" s="11"/>
      <c r="N8" s="36" t="s">
        <v>15</v>
      </c>
      <c r="O8" s="11"/>
    </row>
    <row r="9" spans="1:15" ht="15.75" x14ac:dyDescent="0.25">
      <c r="A9" s="11"/>
      <c r="B9" s="29" t="s">
        <v>16</v>
      </c>
      <c r="C9" s="30" t="s">
        <v>10</v>
      </c>
      <c r="D9" s="31"/>
      <c r="E9" s="32">
        <v>5586114.1665055994</v>
      </c>
      <c r="F9" s="32">
        <v>0</v>
      </c>
      <c r="G9" s="33">
        <f t="shared" si="0"/>
        <v>5586114.1665055994</v>
      </c>
      <c r="H9" s="15"/>
      <c r="I9" s="11"/>
      <c r="J9" s="11"/>
      <c r="K9" s="11"/>
      <c r="L9" s="11"/>
      <c r="M9" s="11"/>
      <c r="N9" s="37" t="s">
        <v>17</v>
      </c>
      <c r="O9" s="11"/>
    </row>
    <row r="10" spans="1:15" ht="15.75" x14ac:dyDescent="0.25">
      <c r="A10" s="11"/>
      <c r="B10" s="38" t="s">
        <v>18</v>
      </c>
      <c r="C10" s="30" t="s">
        <v>10</v>
      </c>
      <c r="D10" s="31"/>
      <c r="E10" s="32">
        <v>0</v>
      </c>
      <c r="F10" s="32">
        <v>0</v>
      </c>
      <c r="G10" s="33">
        <f t="shared" si="0"/>
        <v>0</v>
      </c>
      <c r="H10" s="15"/>
      <c r="I10" s="11"/>
      <c r="J10" s="11"/>
      <c r="K10" s="11"/>
      <c r="L10" s="11"/>
      <c r="M10" s="11"/>
      <c r="N10" s="39"/>
      <c r="O10" s="11"/>
    </row>
    <row r="11" spans="1:15" ht="15.75" x14ac:dyDescent="0.25">
      <c r="A11" s="11"/>
      <c r="B11" s="40" t="s">
        <v>19</v>
      </c>
      <c r="C11" s="30" t="s">
        <v>10</v>
      </c>
      <c r="D11" s="31"/>
      <c r="E11" s="32">
        <v>0</v>
      </c>
      <c r="F11" s="32">
        <v>0</v>
      </c>
      <c r="G11" s="33">
        <f t="shared" si="0"/>
        <v>0</v>
      </c>
      <c r="H11" s="15"/>
      <c r="I11" s="11"/>
      <c r="J11" s="11"/>
      <c r="K11" s="11"/>
      <c r="L11" s="11"/>
      <c r="M11" s="11"/>
      <c r="N11" s="11"/>
      <c r="O11" s="11"/>
    </row>
    <row r="12" spans="1:15" ht="15.75" x14ac:dyDescent="0.25">
      <c r="A12" s="11"/>
      <c r="B12" s="29" t="s">
        <v>20</v>
      </c>
      <c r="C12" s="225" t="s">
        <v>110</v>
      </c>
      <c r="D12" s="31"/>
      <c r="E12" s="41">
        <v>0.6</v>
      </c>
      <c r="F12" s="41">
        <v>0</v>
      </c>
      <c r="G12" s="42">
        <f t="shared" si="0"/>
        <v>0.6</v>
      </c>
      <c r="H12" s="15"/>
      <c r="I12" s="11"/>
      <c r="J12" s="11"/>
      <c r="K12" s="11"/>
      <c r="L12" s="11"/>
      <c r="M12" s="11"/>
      <c r="N12" s="11"/>
      <c r="O12" s="11"/>
    </row>
    <row r="13" spans="1:15" ht="15.75" x14ac:dyDescent="0.25">
      <c r="A13" s="11"/>
      <c r="B13" s="29" t="s">
        <v>21</v>
      </c>
      <c r="C13" s="225" t="s">
        <v>110</v>
      </c>
      <c r="D13" s="31"/>
      <c r="E13" s="32">
        <f>+E11*E12</f>
        <v>0</v>
      </c>
      <c r="F13" s="32">
        <f>+F11*F12</f>
        <v>0</v>
      </c>
      <c r="G13" s="33">
        <f t="shared" si="0"/>
        <v>0</v>
      </c>
      <c r="H13" s="15"/>
      <c r="I13" s="11"/>
      <c r="J13" s="11"/>
      <c r="K13" s="11"/>
      <c r="L13" s="11"/>
      <c r="M13" s="11"/>
      <c r="N13" s="11"/>
      <c r="O13" s="11"/>
    </row>
    <row r="14" spans="1:15" ht="15.75" x14ac:dyDescent="0.25">
      <c r="A14" s="11"/>
      <c r="B14" s="29" t="s">
        <v>22</v>
      </c>
      <c r="C14" s="30" t="s">
        <v>10</v>
      </c>
      <c r="D14" s="31"/>
      <c r="E14" s="32">
        <v>668649.30575299996</v>
      </c>
      <c r="F14" s="32">
        <v>0</v>
      </c>
      <c r="G14" s="33">
        <f t="shared" si="0"/>
        <v>668649.30575299996</v>
      </c>
      <c r="H14" s="15"/>
      <c r="I14" s="11"/>
      <c r="J14" s="11"/>
      <c r="K14" s="11"/>
      <c r="L14" s="11"/>
      <c r="M14" s="11"/>
      <c r="N14" s="11"/>
      <c r="O14" s="11"/>
    </row>
    <row r="15" spans="1:15" ht="15.75" x14ac:dyDescent="0.25">
      <c r="A15" s="11"/>
      <c r="B15" s="29" t="s">
        <v>23</v>
      </c>
      <c r="C15" s="225" t="s">
        <v>110</v>
      </c>
      <c r="D15" s="31"/>
      <c r="E15" s="41">
        <v>0.84</v>
      </c>
      <c r="F15" s="41">
        <v>0</v>
      </c>
      <c r="G15" s="42">
        <f t="shared" si="0"/>
        <v>0.84</v>
      </c>
      <c r="H15" s="15"/>
      <c r="I15" s="11"/>
      <c r="J15" s="11"/>
      <c r="K15" s="11"/>
      <c r="L15" s="11"/>
      <c r="M15" s="11"/>
      <c r="N15" s="11"/>
      <c r="O15" s="11"/>
    </row>
    <row r="16" spans="1:15" ht="15.75" x14ac:dyDescent="0.25">
      <c r="A16" s="11"/>
      <c r="B16" s="29" t="s">
        <v>24</v>
      </c>
      <c r="C16" s="225" t="s">
        <v>110</v>
      </c>
      <c r="D16" s="31"/>
      <c r="E16" s="32">
        <f>+E14*E15</f>
        <v>561665.41683251993</v>
      </c>
      <c r="F16" s="32">
        <f>+F14*F15</f>
        <v>0</v>
      </c>
      <c r="G16" s="33">
        <f t="shared" si="0"/>
        <v>561665.41683251993</v>
      </c>
      <c r="H16" s="15"/>
      <c r="I16" s="11"/>
      <c r="J16" s="11"/>
      <c r="K16" s="11"/>
      <c r="L16" s="11"/>
      <c r="M16" s="11"/>
      <c r="N16" s="11"/>
      <c r="O16" s="11"/>
    </row>
    <row r="17" spans="1:15" ht="15.75" x14ac:dyDescent="0.25">
      <c r="A17" s="11"/>
      <c r="B17" s="29" t="s">
        <v>25</v>
      </c>
      <c r="C17" s="43" t="s">
        <v>26</v>
      </c>
      <c r="D17" s="31"/>
      <c r="E17" s="32"/>
      <c r="F17" s="32"/>
      <c r="G17" s="33">
        <f t="shared" si="0"/>
        <v>0</v>
      </c>
      <c r="H17" s="15"/>
      <c r="I17" s="11"/>
      <c r="J17" s="11"/>
      <c r="K17" s="11"/>
      <c r="L17" s="11"/>
      <c r="M17" s="11"/>
      <c r="N17" s="11"/>
      <c r="O17" s="11"/>
    </row>
    <row r="18" spans="1:15" ht="15.75" x14ac:dyDescent="0.25">
      <c r="A18" s="11"/>
      <c r="B18" s="29" t="s">
        <v>27</v>
      </c>
      <c r="C18" s="225" t="s">
        <v>110</v>
      </c>
      <c r="D18" s="44"/>
      <c r="E18" s="41">
        <f>+E84</f>
        <v>1</v>
      </c>
      <c r="F18" s="41">
        <f>+F84</f>
        <v>1</v>
      </c>
      <c r="G18" s="42"/>
      <c r="H18" s="15"/>
      <c r="I18" s="45"/>
      <c r="J18" s="11"/>
      <c r="K18" s="11"/>
      <c r="L18" s="11"/>
      <c r="M18" s="11"/>
      <c r="N18" s="11"/>
      <c r="O18" s="11"/>
    </row>
    <row r="19" spans="1:15" ht="15.75" x14ac:dyDescent="0.25">
      <c r="A19" s="11"/>
      <c r="B19" s="29" t="s">
        <v>28</v>
      </c>
      <c r="C19" s="225" t="s">
        <v>110</v>
      </c>
      <c r="D19" s="31"/>
      <c r="E19" s="41"/>
      <c r="F19" s="41"/>
      <c r="G19" s="42"/>
      <c r="H19" s="15"/>
      <c r="I19" s="11"/>
      <c r="J19" s="11"/>
      <c r="K19" s="11"/>
      <c r="L19" s="11"/>
      <c r="M19" s="11"/>
      <c r="N19" s="11"/>
      <c r="O19" s="11"/>
    </row>
    <row r="20" spans="1:15" ht="15.75" x14ac:dyDescent="0.25">
      <c r="A20" s="11"/>
      <c r="B20" s="46" t="s">
        <v>29</v>
      </c>
      <c r="C20" s="225" t="s">
        <v>110</v>
      </c>
      <c r="D20" s="31"/>
      <c r="E20" s="32"/>
      <c r="F20" s="32"/>
      <c r="G20" s="33">
        <f>E20+F20</f>
        <v>0</v>
      </c>
      <c r="H20" s="15"/>
      <c r="I20" s="11"/>
      <c r="J20" s="11"/>
      <c r="K20" s="11"/>
      <c r="L20" s="11"/>
      <c r="M20" s="11"/>
      <c r="N20" s="11"/>
      <c r="O20" s="11"/>
    </row>
    <row r="21" spans="1:15" ht="15.75" x14ac:dyDescent="0.25">
      <c r="A21" s="39"/>
      <c r="B21" s="29" t="s">
        <v>30</v>
      </c>
      <c r="C21" s="30" t="s">
        <v>10</v>
      </c>
      <c r="D21" s="31"/>
      <c r="E21" s="47"/>
      <c r="F21" s="32">
        <v>1246640.0738883</v>
      </c>
      <c r="G21" s="33">
        <f>+F21</f>
        <v>1246640.0738883</v>
      </c>
      <c r="H21" s="15"/>
      <c r="I21" s="11"/>
      <c r="J21" s="11"/>
      <c r="K21" s="11"/>
      <c r="L21" s="11"/>
      <c r="M21" s="11"/>
      <c r="N21" s="11"/>
      <c r="O21" s="39"/>
    </row>
    <row r="22" spans="1:15" ht="16.5" thickBot="1" x14ac:dyDescent="0.3">
      <c r="A22" s="39"/>
      <c r="B22" s="48" t="s">
        <v>31</v>
      </c>
      <c r="C22" s="49" t="s">
        <v>32</v>
      </c>
      <c r="D22" s="31"/>
      <c r="E22" s="50">
        <f>E6+E7+E8+E9+E10-E13-E16+E20</f>
        <v>9935913.9220504798</v>
      </c>
      <c r="F22" s="50">
        <f>F6+F7+F8+F9+F10-F13-F16+F20+F21</f>
        <v>3215461.4738882999</v>
      </c>
      <c r="G22" s="50">
        <f>E22+F22</f>
        <v>13151375.39593878</v>
      </c>
      <c r="H22" s="15"/>
      <c r="I22" s="11"/>
      <c r="J22" s="11"/>
      <c r="K22" s="11"/>
      <c r="L22" s="11"/>
      <c r="M22" s="11"/>
      <c r="N22" s="11"/>
      <c r="O22" s="39"/>
    </row>
    <row r="23" spans="1:15" ht="16.5" thickBot="1" x14ac:dyDescent="0.3">
      <c r="A23" s="39"/>
      <c r="B23" s="51"/>
      <c r="C23" s="52"/>
      <c r="D23" s="53"/>
      <c r="E23" s="54"/>
      <c r="F23" s="54"/>
      <c r="G23" s="55"/>
      <c r="H23" s="15"/>
      <c r="I23" s="11"/>
      <c r="J23" s="11"/>
      <c r="K23" s="11"/>
      <c r="L23" s="11"/>
      <c r="M23" s="11"/>
      <c r="N23" s="56"/>
      <c r="O23" s="39"/>
    </row>
    <row r="24" spans="1:15" ht="15.75" x14ac:dyDescent="0.25">
      <c r="A24" s="39"/>
      <c r="B24" s="57" t="s">
        <v>33</v>
      </c>
      <c r="C24" s="58" t="s">
        <v>10</v>
      </c>
      <c r="D24" s="31"/>
      <c r="E24" s="59">
        <v>1189954.7065496997</v>
      </c>
      <c r="F24" s="59">
        <v>0</v>
      </c>
      <c r="G24" s="60">
        <f t="shared" ref="G24:G40" si="1">E24+F24</f>
        <v>1189954.7065496997</v>
      </c>
      <c r="H24" s="15"/>
      <c r="I24" s="11"/>
      <c r="J24" s="11"/>
      <c r="K24" s="11"/>
      <c r="L24" s="11"/>
      <c r="M24" s="11"/>
      <c r="N24" s="11"/>
      <c r="O24" s="39"/>
    </row>
    <row r="25" spans="1:15" ht="15.75" x14ac:dyDescent="0.25">
      <c r="A25" s="39"/>
      <c r="B25" s="29" t="s">
        <v>34</v>
      </c>
      <c r="C25" s="30" t="s">
        <v>10</v>
      </c>
      <c r="D25" s="31"/>
      <c r="E25" s="32">
        <v>0</v>
      </c>
      <c r="F25" s="32">
        <v>410612.82701438997</v>
      </c>
      <c r="G25" s="65">
        <f>+F25</f>
        <v>410612.82701438997</v>
      </c>
      <c r="H25" s="15"/>
      <c r="I25" s="11"/>
      <c r="J25" s="11"/>
      <c r="K25" s="11"/>
      <c r="L25" s="11"/>
      <c r="M25" s="11"/>
      <c r="N25" s="11"/>
      <c r="O25" s="39"/>
    </row>
    <row r="26" spans="1:15" ht="15.75" x14ac:dyDescent="0.25">
      <c r="A26" s="39"/>
      <c r="B26" s="62" t="s">
        <v>35</v>
      </c>
      <c r="C26" s="63" t="s">
        <v>10</v>
      </c>
      <c r="D26" s="31"/>
      <c r="E26" s="64">
        <v>81211.288321799992</v>
      </c>
      <c r="F26" s="64">
        <v>227242.46999999997</v>
      </c>
      <c r="G26" s="65">
        <f t="shared" si="1"/>
        <v>308453.75832179998</v>
      </c>
      <c r="H26" s="15"/>
      <c r="I26" s="11"/>
      <c r="J26" s="11"/>
      <c r="K26" s="11"/>
      <c r="L26" s="11"/>
      <c r="M26" s="11"/>
      <c r="N26" s="11"/>
      <c r="O26" s="39"/>
    </row>
    <row r="27" spans="1:15" ht="15.75" x14ac:dyDescent="0.25">
      <c r="A27" s="39"/>
      <c r="B27" s="66" t="s">
        <v>36</v>
      </c>
      <c r="C27" s="63" t="s">
        <v>10</v>
      </c>
      <c r="D27" s="31"/>
      <c r="E27" s="64">
        <v>0</v>
      </c>
      <c r="F27" s="64">
        <v>0</v>
      </c>
      <c r="G27" s="65">
        <f t="shared" si="1"/>
        <v>0</v>
      </c>
      <c r="H27" s="15"/>
      <c r="I27" s="11"/>
      <c r="J27" s="11"/>
      <c r="K27" s="11"/>
      <c r="L27" s="11"/>
      <c r="M27" s="11"/>
      <c r="N27" s="11"/>
      <c r="O27" s="39"/>
    </row>
    <row r="28" spans="1:15" ht="15.75" x14ac:dyDescent="0.25">
      <c r="A28" s="39"/>
      <c r="B28" s="62" t="s">
        <v>37</v>
      </c>
      <c r="C28" s="63" t="s">
        <v>10</v>
      </c>
      <c r="D28" s="31"/>
      <c r="E28" s="64">
        <v>386436.40035000001</v>
      </c>
      <c r="F28" s="64">
        <v>0</v>
      </c>
      <c r="G28" s="65">
        <f t="shared" si="1"/>
        <v>386436.40035000001</v>
      </c>
      <c r="H28" s="15"/>
      <c r="I28" s="11"/>
      <c r="J28" s="11"/>
      <c r="K28" s="11"/>
      <c r="L28" s="11"/>
      <c r="M28" s="11"/>
      <c r="N28" s="11"/>
      <c r="O28" s="39"/>
    </row>
    <row r="29" spans="1:15" ht="15.75" x14ac:dyDescent="0.25">
      <c r="A29" s="39"/>
      <c r="B29" s="67" t="s">
        <v>38</v>
      </c>
      <c r="C29" s="68" t="s">
        <v>32</v>
      </c>
      <c r="D29" s="31"/>
      <c r="E29" s="69">
        <f>SUM(E25:E28)</f>
        <v>467647.68867180002</v>
      </c>
      <c r="F29" s="69">
        <f>SUM(F25:F28)</f>
        <v>637855.29701438989</v>
      </c>
      <c r="G29" s="70">
        <f t="shared" si="1"/>
        <v>1105502.98568619</v>
      </c>
      <c r="H29" s="15"/>
      <c r="I29" s="11"/>
      <c r="J29" s="11"/>
      <c r="K29" s="11"/>
      <c r="L29" s="11"/>
      <c r="M29" s="11"/>
      <c r="N29" s="11"/>
      <c r="O29" s="39"/>
    </row>
    <row r="30" spans="1:15" ht="15.75" x14ac:dyDescent="0.25">
      <c r="A30" s="39"/>
      <c r="B30" s="29" t="s">
        <v>39</v>
      </c>
      <c r="C30" s="71" t="s">
        <v>10</v>
      </c>
      <c r="D30" s="31"/>
      <c r="E30" s="72">
        <v>551530.93000000005</v>
      </c>
      <c r="F30" s="72"/>
      <c r="G30" s="65">
        <f t="shared" si="1"/>
        <v>551530.93000000005</v>
      </c>
      <c r="H30" s="15"/>
      <c r="I30" s="11"/>
      <c r="J30" s="11"/>
      <c r="K30" s="11"/>
      <c r="L30" s="11"/>
      <c r="M30" s="11"/>
      <c r="N30" s="11"/>
      <c r="O30" s="39"/>
    </row>
    <row r="31" spans="1:15" ht="15.75" x14ac:dyDescent="0.25">
      <c r="A31" s="39"/>
      <c r="B31" s="62" t="s">
        <v>40</v>
      </c>
      <c r="C31" s="63" t="s">
        <v>10</v>
      </c>
      <c r="D31" s="31"/>
      <c r="E31" s="73">
        <f>SUM(E32:E35)</f>
        <v>0</v>
      </c>
      <c r="F31" s="73">
        <f>SUM(F32:F35)</f>
        <v>450000</v>
      </c>
      <c r="G31" s="65">
        <f t="shared" si="1"/>
        <v>450000</v>
      </c>
      <c r="H31" s="15"/>
      <c r="I31" s="11"/>
      <c r="J31" s="11"/>
      <c r="K31" s="11"/>
      <c r="L31" s="11"/>
      <c r="M31" s="11"/>
      <c r="N31" s="11"/>
      <c r="O31" s="39"/>
    </row>
    <row r="32" spans="1:15" ht="15.75" x14ac:dyDescent="0.25">
      <c r="A32" s="39"/>
      <c r="B32" s="74" t="s">
        <v>41</v>
      </c>
      <c r="C32" s="63" t="s">
        <v>10</v>
      </c>
      <c r="D32" s="31"/>
      <c r="E32" s="64">
        <v>0</v>
      </c>
      <c r="F32" s="64">
        <v>0</v>
      </c>
      <c r="G32" s="65">
        <f t="shared" si="1"/>
        <v>0</v>
      </c>
      <c r="H32" s="15"/>
      <c r="I32" s="11"/>
      <c r="J32" s="11"/>
      <c r="K32" s="11"/>
      <c r="L32" s="11"/>
      <c r="M32" s="11"/>
      <c r="N32" s="11"/>
      <c r="O32" s="39"/>
    </row>
    <row r="33" spans="1:15" ht="15.75" x14ac:dyDescent="0.25">
      <c r="A33" s="39"/>
      <c r="B33" s="74" t="s">
        <v>42</v>
      </c>
      <c r="C33" s="63" t="s">
        <v>10</v>
      </c>
      <c r="D33" s="31"/>
      <c r="E33" s="64">
        <v>0</v>
      </c>
      <c r="F33" s="64">
        <v>450000</v>
      </c>
      <c r="G33" s="65">
        <f t="shared" si="1"/>
        <v>450000</v>
      </c>
      <c r="H33" s="39"/>
      <c r="I33" s="39"/>
      <c r="J33" s="39"/>
      <c r="K33" s="39"/>
      <c r="L33" s="39"/>
      <c r="M33" s="39"/>
      <c r="N33" s="39"/>
      <c r="O33" s="39"/>
    </row>
    <row r="34" spans="1:15" ht="15.75" x14ac:dyDescent="0.25">
      <c r="A34" s="39"/>
      <c r="B34" s="74" t="s">
        <v>43</v>
      </c>
      <c r="C34" s="63" t="s">
        <v>10</v>
      </c>
      <c r="D34" s="31"/>
      <c r="E34" s="64">
        <v>0</v>
      </c>
      <c r="F34" s="64"/>
      <c r="G34" s="65">
        <f t="shared" si="1"/>
        <v>0</v>
      </c>
      <c r="H34" s="39"/>
      <c r="I34" s="39"/>
      <c r="J34" s="39"/>
      <c r="K34" s="39"/>
      <c r="L34" s="39"/>
      <c r="M34" s="39"/>
      <c r="N34" s="39"/>
      <c r="O34" s="39"/>
    </row>
    <row r="35" spans="1:15" ht="15.75" x14ac:dyDescent="0.25">
      <c r="A35" s="39"/>
      <c r="B35" s="74" t="s">
        <v>44</v>
      </c>
      <c r="C35" s="63" t="s">
        <v>10</v>
      </c>
      <c r="D35" s="31"/>
      <c r="E35" s="64">
        <v>0</v>
      </c>
      <c r="F35" s="64">
        <v>0</v>
      </c>
      <c r="G35" s="65">
        <f t="shared" si="1"/>
        <v>0</v>
      </c>
      <c r="H35" s="39"/>
      <c r="I35" s="39"/>
      <c r="J35" s="39"/>
      <c r="K35" s="39"/>
      <c r="L35" s="39"/>
      <c r="M35" s="39"/>
      <c r="N35" s="39"/>
      <c r="O35" s="39"/>
    </row>
    <row r="36" spans="1:15" ht="15.75" x14ac:dyDescent="0.25">
      <c r="A36" s="39"/>
      <c r="B36" s="62" t="s">
        <v>45</v>
      </c>
      <c r="C36" s="63" t="s">
        <v>10</v>
      </c>
      <c r="D36" s="31"/>
      <c r="E36" s="64">
        <v>0</v>
      </c>
      <c r="F36" s="64">
        <v>0</v>
      </c>
      <c r="G36" s="65">
        <f t="shared" si="1"/>
        <v>0</v>
      </c>
      <c r="H36" s="39"/>
      <c r="I36" s="39"/>
      <c r="J36" s="39"/>
      <c r="K36" s="39"/>
      <c r="L36" s="39"/>
      <c r="M36" s="39"/>
      <c r="N36" s="39"/>
      <c r="O36" s="39"/>
    </row>
    <row r="37" spans="1:15" ht="15.75" x14ac:dyDescent="0.25">
      <c r="A37" s="39"/>
      <c r="B37" s="62" t="s">
        <v>46</v>
      </c>
      <c r="C37" s="63" t="s">
        <v>10</v>
      </c>
      <c r="D37" s="31"/>
      <c r="E37" s="64">
        <v>0</v>
      </c>
      <c r="F37" s="64"/>
      <c r="G37" s="65">
        <f t="shared" si="1"/>
        <v>0</v>
      </c>
      <c r="H37" s="39"/>
      <c r="I37" s="39"/>
      <c r="J37" s="39"/>
      <c r="K37" s="39"/>
      <c r="L37" s="39"/>
      <c r="M37" s="39"/>
      <c r="N37" s="39"/>
      <c r="O37" s="39"/>
    </row>
    <row r="38" spans="1:15" ht="15.75" x14ac:dyDescent="0.25">
      <c r="A38" s="39"/>
      <c r="B38" s="40" t="s">
        <v>47</v>
      </c>
      <c r="C38" s="68" t="s">
        <v>32</v>
      </c>
      <c r="D38" s="31"/>
      <c r="E38" s="69">
        <f>E37+E36+E31+E30</f>
        <v>551530.93000000005</v>
      </c>
      <c r="F38" s="69">
        <f>F37+F36+F31+F30</f>
        <v>450000</v>
      </c>
      <c r="G38" s="70">
        <f t="shared" si="1"/>
        <v>1001530.93</v>
      </c>
      <c r="H38" s="39"/>
      <c r="I38" s="39"/>
      <c r="J38" s="39"/>
      <c r="K38" s="39"/>
      <c r="L38" s="39"/>
      <c r="M38" s="39"/>
      <c r="N38" s="39"/>
      <c r="O38" s="39"/>
    </row>
    <row r="39" spans="1:15" ht="15.75" x14ac:dyDescent="0.25">
      <c r="A39" s="39"/>
      <c r="B39" s="38" t="s">
        <v>48</v>
      </c>
      <c r="C39" s="75" t="s">
        <v>10</v>
      </c>
      <c r="D39" s="31"/>
      <c r="E39" s="76"/>
      <c r="F39" s="76"/>
      <c r="G39" s="61">
        <f t="shared" si="1"/>
        <v>0</v>
      </c>
      <c r="H39" s="39"/>
      <c r="I39" s="39"/>
      <c r="J39" s="39"/>
      <c r="K39" s="39"/>
      <c r="L39" s="39"/>
      <c r="M39" s="39"/>
      <c r="N39" s="39"/>
      <c r="O39" s="39"/>
    </row>
    <row r="40" spans="1:15" ht="15.75" x14ac:dyDescent="0.25">
      <c r="A40" s="39"/>
      <c r="B40" s="38" t="s">
        <v>49</v>
      </c>
      <c r="C40" s="43" t="s">
        <v>26</v>
      </c>
      <c r="D40" s="31"/>
      <c r="E40" s="76"/>
      <c r="F40" s="76"/>
      <c r="G40" s="61">
        <f t="shared" si="1"/>
        <v>0</v>
      </c>
      <c r="H40" s="39"/>
      <c r="I40" s="39"/>
      <c r="J40" s="39"/>
      <c r="K40" s="39"/>
      <c r="L40" s="39"/>
      <c r="M40" s="39"/>
      <c r="N40" s="39"/>
      <c r="O40" s="39"/>
    </row>
    <row r="41" spans="1:15" ht="15.75" x14ac:dyDescent="0.25">
      <c r="A41" s="39"/>
      <c r="B41" s="29" t="s">
        <v>27</v>
      </c>
      <c r="C41" s="30" t="s">
        <v>32</v>
      </c>
      <c r="D41" s="31"/>
      <c r="E41" s="69">
        <f>E18</f>
        <v>1</v>
      </c>
      <c r="F41" s="69">
        <f t="shared" ref="F41:G41" si="2">F18</f>
        <v>1</v>
      </c>
      <c r="G41" s="77">
        <f t="shared" si="2"/>
        <v>0</v>
      </c>
      <c r="H41" s="39"/>
      <c r="I41" s="39"/>
      <c r="J41" s="39"/>
      <c r="K41" s="39"/>
      <c r="L41" s="39"/>
      <c r="M41" s="39"/>
      <c r="N41" s="39"/>
      <c r="O41" s="39"/>
    </row>
    <row r="42" spans="1:15" ht="15.75" x14ac:dyDescent="0.25">
      <c r="A42" s="39"/>
      <c r="B42" s="29" t="s">
        <v>28</v>
      </c>
      <c r="C42" s="30" t="s">
        <v>32</v>
      </c>
      <c r="D42" s="31"/>
      <c r="E42" s="69">
        <f>E19</f>
        <v>0</v>
      </c>
      <c r="F42" s="69">
        <f>F19</f>
        <v>0</v>
      </c>
      <c r="G42" s="70">
        <f>G19</f>
        <v>0</v>
      </c>
      <c r="H42" s="39"/>
      <c r="I42" s="39"/>
      <c r="J42" s="39"/>
      <c r="K42" s="39"/>
      <c r="L42" s="39"/>
      <c r="M42" s="39"/>
      <c r="N42" s="39"/>
      <c r="O42" s="39"/>
    </row>
    <row r="43" spans="1:15" ht="15.75" x14ac:dyDescent="0.25">
      <c r="A43" s="39"/>
      <c r="B43" s="29" t="s">
        <v>50</v>
      </c>
      <c r="C43" s="225" t="s">
        <v>110</v>
      </c>
      <c r="D43" s="31"/>
      <c r="E43" s="76"/>
      <c r="F43" s="76"/>
      <c r="G43" s="78">
        <f t="shared" ref="G43:G47" si="3">E43+F43</f>
        <v>0</v>
      </c>
      <c r="H43" s="39"/>
      <c r="I43" s="39"/>
      <c r="J43" s="39"/>
      <c r="K43" s="39"/>
      <c r="L43" s="39"/>
      <c r="M43" s="39"/>
      <c r="N43" s="39"/>
      <c r="O43" s="39"/>
    </row>
    <row r="44" spans="1:15" ht="15.75" x14ac:dyDescent="0.25">
      <c r="A44" s="39"/>
      <c r="B44" s="29" t="s">
        <v>30</v>
      </c>
      <c r="C44" s="30" t="s">
        <v>10</v>
      </c>
      <c r="D44" s="31"/>
      <c r="E44" s="47"/>
      <c r="F44" s="32">
        <v>187169.28530663997</v>
      </c>
      <c r="G44" s="61">
        <f>+F44</f>
        <v>187169.28530663997</v>
      </c>
      <c r="H44" s="39"/>
      <c r="I44" s="39"/>
      <c r="J44" s="39"/>
      <c r="K44" s="39"/>
      <c r="L44" s="39"/>
      <c r="M44" s="39"/>
      <c r="N44" s="39"/>
      <c r="O44" s="39"/>
    </row>
    <row r="45" spans="1:15" ht="15.75" x14ac:dyDescent="0.25">
      <c r="A45" s="39"/>
      <c r="B45" s="79" t="s">
        <v>51</v>
      </c>
      <c r="C45" s="49" t="s">
        <v>32</v>
      </c>
      <c r="D45" s="31"/>
      <c r="E45" s="80">
        <f>E24+E29+E38+E39+E43</f>
        <v>2209133.3252214999</v>
      </c>
      <c r="F45" s="80">
        <f>F24+F29+F38+F39+F43+F44</f>
        <v>1275024.5823210299</v>
      </c>
      <c r="G45" s="81">
        <f>E45+F45</f>
        <v>3484157.9075425295</v>
      </c>
      <c r="H45" s="39"/>
      <c r="I45" s="39"/>
      <c r="J45" s="39"/>
      <c r="K45" s="39"/>
      <c r="L45" s="39"/>
      <c r="M45" s="39"/>
      <c r="N45" s="39"/>
      <c r="O45" s="39"/>
    </row>
    <row r="46" spans="1:15" ht="15.75" x14ac:dyDescent="0.25">
      <c r="A46" s="39"/>
      <c r="B46" s="29" t="s">
        <v>52</v>
      </c>
      <c r="C46" s="225" t="s">
        <v>110</v>
      </c>
      <c r="D46" s="31"/>
      <c r="E46" s="76">
        <v>435278.34007198364</v>
      </c>
      <c r="F46" s="76">
        <v>0</v>
      </c>
      <c r="G46" s="61">
        <f t="shared" si="3"/>
        <v>435278.34007198364</v>
      </c>
      <c r="H46" s="39"/>
      <c r="I46" s="39"/>
      <c r="J46" s="39"/>
      <c r="K46" s="39"/>
      <c r="L46" s="39"/>
      <c r="M46" s="39"/>
      <c r="N46" s="39"/>
      <c r="O46" s="39"/>
    </row>
    <row r="47" spans="1:15" ht="15.75" x14ac:dyDescent="0.25">
      <c r="A47" s="39"/>
      <c r="B47" s="82" t="s">
        <v>53</v>
      </c>
      <c r="C47" s="83" t="s">
        <v>32</v>
      </c>
      <c r="D47" s="31"/>
      <c r="E47" s="80">
        <f>E22+E45-E46</f>
        <v>11709768.907199996</v>
      </c>
      <c r="F47" s="80">
        <f>F22+F45-F46</f>
        <v>4490486.0562093295</v>
      </c>
      <c r="G47" s="81">
        <f t="shared" si="3"/>
        <v>16200254.963409325</v>
      </c>
      <c r="H47" s="39"/>
      <c r="I47" s="39"/>
      <c r="J47" s="39"/>
      <c r="K47" s="39"/>
      <c r="L47" s="39"/>
      <c r="M47" s="39"/>
      <c r="N47" s="39"/>
      <c r="O47" s="39"/>
    </row>
    <row r="48" spans="1:15" ht="16.5" thickBot="1" x14ac:dyDescent="0.3">
      <c r="A48" s="39"/>
      <c r="B48" s="84" t="s">
        <v>54</v>
      </c>
      <c r="C48" s="226" t="s">
        <v>110</v>
      </c>
      <c r="D48" s="85"/>
      <c r="E48" s="86"/>
      <c r="F48" s="86">
        <v>262988.46999999997</v>
      </c>
      <c r="G48" s="87">
        <f>E48+F48</f>
        <v>262988.46999999997</v>
      </c>
      <c r="H48" s="15"/>
      <c r="I48" s="11"/>
      <c r="J48" s="39"/>
      <c r="K48" s="39"/>
      <c r="L48" s="39"/>
      <c r="M48" s="39"/>
      <c r="N48" s="39"/>
      <c r="O48" s="39"/>
    </row>
    <row r="49" spans="1:15" ht="15.75" x14ac:dyDescent="0.25">
      <c r="A49" s="39"/>
      <c r="B49" s="88"/>
      <c r="C49" s="31"/>
      <c r="D49" s="31"/>
      <c r="E49" s="89"/>
      <c r="F49" s="89"/>
      <c r="G49" s="89"/>
      <c r="H49" s="15"/>
      <c r="I49" s="11"/>
      <c r="J49" s="39"/>
      <c r="K49" s="39"/>
      <c r="L49" s="39"/>
      <c r="M49" s="39"/>
      <c r="N49" s="39"/>
      <c r="O49" s="39"/>
    </row>
    <row r="50" spans="1:15" ht="19.5" thickBot="1" x14ac:dyDescent="0.35">
      <c r="A50" s="11"/>
      <c r="B50" s="90" t="s">
        <v>55</v>
      </c>
      <c r="C50" s="91"/>
      <c r="D50" s="91"/>
      <c r="E50" s="252"/>
      <c r="F50" s="91"/>
      <c r="G50" s="92"/>
      <c r="H50" s="11"/>
      <c r="I50" s="11"/>
      <c r="J50" s="11"/>
      <c r="K50" s="11"/>
      <c r="L50" s="11"/>
      <c r="M50" s="11"/>
      <c r="N50" s="11"/>
      <c r="O50" s="11"/>
    </row>
    <row r="51" spans="1:15" ht="15.75" x14ac:dyDescent="0.25">
      <c r="A51" s="11"/>
      <c r="B51" s="57" t="s">
        <v>56</v>
      </c>
      <c r="C51" s="229" t="s">
        <v>110</v>
      </c>
      <c r="D51" s="85"/>
      <c r="E51" s="59"/>
      <c r="F51" s="59"/>
      <c r="G51" s="60">
        <f t="shared" ref="G51:G62" si="4">E51+F51</f>
        <v>0</v>
      </c>
      <c r="H51" s="11"/>
      <c r="I51" s="11"/>
      <c r="J51" s="11"/>
      <c r="K51" s="11"/>
      <c r="L51" s="11"/>
      <c r="M51" s="11"/>
      <c r="N51" s="11"/>
      <c r="O51" s="11"/>
    </row>
    <row r="52" spans="1:15" ht="16.5" thickBot="1" x14ac:dyDescent="0.3">
      <c r="A52" s="11"/>
      <c r="B52" s="93" t="s">
        <v>57</v>
      </c>
      <c r="C52" s="225" t="s">
        <v>110</v>
      </c>
      <c r="D52" s="85"/>
      <c r="E52" s="32"/>
      <c r="F52" s="32"/>
      <c r="G52" s="61">
        <f t="shared" si="4"/>
        <v>0</v>
      </c>
      <c r="H52" s="11"/>
      <c r="I52" s="11"/>
      <c r="J52" s="11"/>
      <c r="K52" s="11"/>
      <c r="L52" s="11"/>
      <c r="M52" s="11"/>
      <c r="N52" s="11"/>
      <c r="O52" s="11"/>
    </row>
    <row r="53" spans="1:15" ht="15.75" x14ac:dyDescent="0.25">
      <c r="A53" s="11"/>
      <c r="B53" s="94" t="s">
        <v>58</v>
      </c>
      <c r="C53" s="230" t="s">
        <v>110</v>
      </c>
      <c r="D53" s="85"/>
      <c r="E53" s="95"/>
      <c r="F53" s="95"/>
      <c r="G53" s="96"/>
      <c r="H53" s="11"/>
      <c r="I53" s="11"/>
      <c r="J53" s="11"/>
      <c r="K53" s="11"/>
      <c r="L53" s="11"/>
      <c r="M53" s="11"/>
      <c r="N53" s="11"/>
      <c r="O53" s="11"/>
    </row>
    <row r="54" spans="1:15" ht="16.5" thickBot="1" x14ac:dyDescent="0.3">
      <c r="A54" s="11"/>
      <c r="B54" s="97" t="s">
        <v>59</v>
      </c>
      <c r="C54" s="231" t="s">
        <v>110</v>
      </c>
      <c r="D54" s="85"/>
      <c r="E54" s="86"/>
      <c r="F54" s="86"/>
      <c r="G54" s="86">
        <f t="shared" si="4"/>
        <v>0</v>
      </c>
      <c r="H54" s="11"/>
      <c r="I54" s="11"/>
      <c r="J54" s="11"/>
      <c r="K54" s="11"/>
      <c r="L54" s="11"/>
      <c r="M54" s="11"/>
      <c r="N54" s="11"/>
      <c r="O54" s="11"/>
    </row>
    <row r="55" spans="1:15" ht="15.75" x14ac:dyDescent="0.25">
      <c r="A55" s="11"/>
      <c r="B55" s="94" t="s">
        <v>60</v>
      </c>
      <c r="C55" s="232" t="s">
        <v>110</v>
      </c>
      <c r="D55" s="85"/>
      <c r="E55" s="99">
        <v>0</v>
      </c>
      <c r="F55" s="99">
        <v>0</v>
      </c>
      <c r="G55" s="99">
        <f>+F55</f>
        <v>0</v>
      </c>
      <c r="H55" s="11"/>
      <c r="I55" s="11"/>
      <c r="J55" s="11"/>
      <c r="K55" s="11"/>
      <c r="L55" s="11"/>
      <c r="M55" s="11"/>
      <c r="N55" s="11"/>
      <c r="O55" s="11"/>
    </row>
    <row r="56" spans="1:15" ht="15.75" x14ac:dyDescent="0.25">
      <c r="A56" s="11"/>
      <c r="B56" s="100" t="s">
        <v>61</v>
      </c>
      <c r="C56" s="233" t="s">
        <v>110</v>
      </c>
      <c r="D56" s="85"/>
      <c r="E56" s="102">
        <v>1</v>
      </c>
      <c r="F56" s="102">
        <v>1</v>
      </c>
      <c r="G56" s="42"/>
      <c r="H56" s="11"/>
      <c r="I56" s="11"/>
      <c r="J56" s="11"/>
      <c r="K56" s="11"/>
      <c r="L56" s="11"/>
      <c r="M56" s="11"/>
      <c r="N56" s="11"/>
      <c r="O56" s="11"/>
    </row>
    <row r="57" spans="1:15" ht="16.5" thickBot="1" x14ac:dyDescent="0.3">
      <c r="A57" s="11"/>
      <c r="B57" s="97" t="s">
        <v>62</v>
      </c>
      <c r="C57" s="231" t="s">
        <v>110</v>
      </c>
      <c r="D57" s="85"/>
      <c r="E57" s="86">
        <f>+E55/E56</f>
        <v>0</v>
      </c>
      <c r="F57" s="86">
        <f>+F55/F56</f>
        <v>0</v>
      </c>
      <c r="G57" s="246">
        <f t="shared" si="4"/>
        <v>0</v>
      </c>
      <c r="H57" s="11"/>
      <c r="I57" s="11"/>
      <c r="J57" s="11"/>
      <c r="K57" s="11"/>
      <c r="L57" s="11"/>
      <c r="M57" s="11"/>
      <c r="N57" s="11"/>
      <c r="O57" s="11"/>
    </row>
    <row r="58" spans="1:15" ht="15.75" x14ac:dyDescent="0.25">
      <c r="A58" s="39"/>
      <c r="B58" s="103" t="s">
        <v>63</v>
      </c>
      <c r="C58" s="234" t="s">
        <v>110</v>
      </c>
      <c r="D58" s="85"/>
      <c r="E58" s="99">
        <f>+E59</f>
        <v>0</v>
      </c>
      <c r="F58" s="99">
        <v>20121.84</v>
      </c>
      <c r="G58" s="104">
        <f>E58+F58</f>
        <v>20121.84</v>
      </c>
      <c r="H58" s="15"/>
      <c r="I58" s="11"/>
      <c r="J58" s="39"/>
      <c r="K58" s="39"/>
      <c r="L58" s="39"/>
      <c r="M58" s="39"/>
      <c r="N58" s="39"/>
      <c r="O58" s="39"/>
    </row>
    <row r="59" spans="1:15" ht="15.75" x14ac:dyDescent="0.25">
      <c r="A59" s="39"/>
      <c r="B59" s="105" t="s">
        <v>64</v>
      </c>
      <c r="C59" s="235" t="s">
        <v>110</v>
      </c>
      <c r="D59" s="85"/>
      <c r="E59" s="102"/>
      <c r="F59" s="102">
        <f>+F58</f>
        <v>20121.84</v>
      </c>
      <c r="G59" s="77">
        <f>E59+F59</f>
        <v>20121.84</v>
      </c>
      <c r="H59" s="15"/>
      <c r="I59" s="11"/>
      <c r="J59" s="39"/>
      <c r="K59" s="39"/>
      <c r="L59" s="39"/>
      <c r="M59" s="39"/>
      <c r="N59" s="39"/>
      <c r="O59" s="39"/>
    </row>
    <row r="60" spans="1:15" ht="16.5" thickBot="1" x14ac:dyDescent="0.3">
      <c r="A60" s="39"/>
      <c r="B60" s="97" t="s">
        <v>65</v>
      </c>
      <c r="C60" s="236" t="s">
        <v>110</v>
      </c>
      <c r="D60" s="85"/>
      <c r="E60" s="106"/>
      <c r="F60" s="106">
        <v>4</v>
      </c>
      <c r="G60" s="107"/>
      <c r="H60" s="15"/>
      <c r="I60" s="11"/>
      <c r="J60" s="39"/>
      <c r="K60" s="39"/>
      <c r="L60" s="39"/>
      <c r="M60" s="39"/>
      <c r="N60" s="39"/>
      <c r="O60" s="39"/>
    </row>
    <row r="61" spans="1:15" ht="32.25" thickBot="1" x14ac:dyDescent="0.3">
      <c r="A61" s="108"/>
      <c r="B61" s="109" t="s">
        <v>66</v>
      </c>
      <c r="C61" s="110" t="s">
        <v>32</v>
      </c>
      <c r="D61" s="111"/>
      <c r="E61" s="112">
        <f>E22+E51+E52+E54+E57+E58</f>
        <v>9935913.9220504798</v>
      </c>
      <c r="F61" s="112">
        <f>F22+F51+F52+F54+F57+F58</f>
        <v>3235583.3138882997</v>
      </c>
      <c r="G61" s="112">
        <f>G22+G51+G52+G54+G57+G58</f>
        <v>13171497.23593878</v>
      </c>
      <c r="H61" s="108"/>
      <c r="I61" s="108"/>
      <c r="J61" s="108"/>
      <c r="K61" s="108"/>
      <c r="L61" s="108"/>
      <c r="M61" s="108"/>
      <c r="N61" s="108"/>
      <c r="O61" s="108"/>
    </row>
    <row r="62" spans="1:15" ht="16.5" thickBot="1" x14ac:dyDescent="0.3">
      <c r="A62" s="11"/>
      <c r="B62" s="113" t="s">
        <v>67</v>
      </c>
      <c r="C62" s="237" t="s">
        <v>110</v>
      </c>
      <c r="D62" s="85"/>
      <c r="E62" s="114"/>
      <c r="F62" s="114"/>
      <c r="G62" s="115">
        <f t="shared" si="4"/>
        <v>0</v>
      </c>
      <c r="H62" s="11"/>
      <c r="I62" s="11"/>
      <c r="J62" s="11"/>
      <c r="K62" s="11"/>
      <c r="L62" s="11"/>
      <c r="M62" s="11"/>
      <c r="N62" s="11"/>
      <c r="O62" s="11"/>
    </row>
    <row r="63" spans="1:15" ht="15.75" x14ac:dyDescent="0.25">
      <c r="A63" s="11"/>
      <c r="B63" s="94" t="s">
        <v>68</v>
      </c>
      <c r="C63" s="232" t="s">
        <v>110</v>
      </c>
      <c r="D63" s="85"/>
      <c r="E63" s="116"/>
      <c r="F63" s="116">
        <v>0</v>
      </c>
      <c r="G63" s="249">
        <f>+F63</f>
        <v>0</v>
      </c>
      <c r="H63" s="11"/>
      <c r="I63" s="11"/>
      <c r="J63" s="11"/>
      <c r="K63" s="11"/>
      <c r="L63" s="11"/>
      <c r="M63" s="11"/>
      <c r="N63" s="11"/>
      <c r="O63" s="11"/>
    </row>
    <row r="64" spans="1:15" ht="15.75" x14ac:dyDescent="0.25">
      <c r="A64" s="11"/>
      <c r="B64" s="100" t="s">
        <v>61</v>
      </c>
      <c r="C64" s="101" t="s">
        <v>32</v>
      </c>
      <c r="D64" s="85"/>
      <c r="E64" s="117">
        <f>E56</f>
        <v>1</v>
      </c>
      <c r="F64" s="117">
        <f>F56</f>
        <v>1</v>
      </c>
      <c r="G64" s="118">
        <f>G56</f>
        <v>0</v>
      </c>
      <c r="H64" s="11"/>
      <c r="I64" s="11"/>
      <c r="J64" s="11"/>
      <c r="K64" s="11"/>
      <c r="L64" s="11"/>
      <c r="M64" s="11"/>
      <c r="N64" s="11"/>
      <c r="O64" s="11"/>
    </row>
    <row r="65" spans="1:15" ht="16.5" thickBot="1" x14ac:dyDescent="0.3">
      <c r="A65" s="11"/>
      <c r="B65" s="97" t="s">
        <v>69</v>
      </c>
      <c r="C65" s="231" t="s">
        <v>110</v>
      </c>
      <c r="D65" s="85"/>
      <c r="E65" s="86">
        <f>+E63/E64</f>
        <v>0</v>
      </c>
      <c r="F65" s="86">
        <f>+F63/F64</f>
        <v>0</v>
      </c>
      <c r="G65" s="246">
        <f t="shared" ref="G65" si="5">E65+F65</f>
        <v>0</v>
      </c>
      <c r="H65" s="11"/>
      <c r="I65" s="11"/>
      <c r="J65" s="11"/>
      <c r="K65" s="11"/>
      <c r="L65" s="11"/>
      <c r="M65" s="11"/>
      <c r="N65" s="11"/>
      <c r="O65" s="11"/>
    </row>
    <row r="66" spans="1:15" ht="15.75" x14ac:dyDescent="0.25">
      <c r="A66" s="39"/>
      <c r="B66" s="119" t="s">
        <v>70</v>
      </c>
      <c r="C66" s="238" t="s">
        <v>110</v>
      </c>
      <c r="D66" s="85"/>
      <c r="E66" s="99"/>
      <c r="F66" s="99">
        <v>-10568.73</v>
      </c>
      <c r="G66" s="120">
        <f>E66+F66</f>
        <v>-10568.73</v>
      </c>
      <c r="H66" s="15"/>
      <c r="I66" s="11"/>
      <c r="J66" s="39"/>
      <c r="K66" s="39"/>
      <c r="L66" s="39"/>
      <c r="M66" s="39"/>
      <c r="N66" s="39"/>
      <c r="O66" s="39"/>
    </row>
    <row r="67" spans="1:15" ht="15.75" x14ac:dyDescent="0.25">
      <c r="A67" s="39"/>
      <c r="B67" s="105" t="s">
        <v>71</v>
      </c>
      <c r="C67" s="235" t="s">
        <v>110</v>
      </c>
      <c r="D67" s="85"/>
      <c r="E67" s="102"/>
      <c r="F67" s="102">
        <f>+F66</f>
        <v>-10568.73</v>
      </c>
      <c r="G67" s="77">
        <f>E67+F67</f>
        <v>-10568.73</v>
      </c>
      <c r="H67" s="15"/>
      <c r="I67" s="11"/>
      <c r="J67" s="39"/>
      <c r="K67" s="39"/>
      <c r="L67" s="39"/>
      <c r="M67" s="39"/>
      <c r="N67" s="39"/>
      <c r="O67" s="39"/>
    </row>
    <row r="68" spans="1:15" ht="16.5" thickBot="1" x14ac:dyDescent="0.3">
      <c r="A68" s="39"/>
      <c r="B68" s="97" t="s">
        <v>65</v>
      </c>
      <c r="C68" s="98" t="s">
        <v>32</v>
      </c>
      <c r="D68" s="85"/>
      <c r="E68" s="121">
        <f>E60</f>
        <v>0</v>
      </c>
      <c r="F68" s="122">
        <f>F60</f>
        <v>4</v>
      </c>
      <c r="G68" s="121">
        <f>G60</f>
        <v>0</v>
      </c>
      <c r="H68" s="15"/>
      <c r="I68" s="11"/>
      <c r="J68" s="39"/>
      <c r="K68" s="39"/>
      <c r="L68" s="39"/>
      <c r="M68" s="39"/>
      <c r="N68" s="39"/>
      <c r="O68" s="39"/>
    </row>
    <row r="69" spans="1:15" ht="31.5" x14ac:dyDescent="0.25">
      <c r="A69" s="39"/>
      <c r="B69" s="123" t="s">
        <v>72</v>
      </c>
      <c r="C69" s="124" t="s">
        <v>32</v>
      </c>
      <c r="D69" s="31"/>
      <c r="E69" s="125">
        <f>E45+E62+E65+E66</f>
        <v>2209133.3252214999</v>
      </c>
      <c r="F69" s="125">
        <f>F45+F62+F65+F66</f>
        <v>1264455.8523210299</v>
      </c>
      <c r="G69" s="126">
        <f>G45+G62+G65+G66</f>
        <v>3473589.1775425295</v>
      </c>
      <c r="H69" s="15"/>
      <c r="I69" s="11"/>
      <c r="J69" s="39"/>
      <c r="K69" s="39"/>
      <c r="L69" s="39"/>
      <c r="M69" s="39"/>
      <c r="N69" s="39"/>
      <c r="O69" s="39"/>
    </row>
    <row r="70" spans="1:15" ht="16.5" thickBot="1" x14ac:dyDescent="0.3">
      <c r="A70" s="39"/>
      <c r="B70" s="48" t="s">
        <v>73</v>
      </c>
      <c r="C70" s="127" t="s">
        <v>32</v>
      </c>
      <c r="D70" s="31"/>
      <c r="E70" s="50">
        <f>E61+E69-E46</f>
        <v>11709768.907199996</v>
      </c>
      <c r="F70" s="50">
        <f>F61+F69-F46</f>
        <v>4500039.1662093299</v>
      </c>
      <c r="G70" s="50">
        <f>G61+G69-G46</f>
        <v>16209808.073409326</v>
      </c>
      <c r="H70" s="15"/>
      <c r="I70" s="11"/>
      <c r="J70" s="39"/>
      <c r="K70" s="39"/>
      <c r="L70" s="39"/>
      <c r="M70" s="39"/>
      <c r="N70" s="39"/>
      <c r="O70" s="39"/>
    </row>
    <row r="71" spans="1:15" ht="15.75" x14ac:dyDescent="0.25">
      <c r="A71" s="11"/>
      <c r="B71" s="88"/>
      <c r="C71" s="128"/>
      <c r="D71" s="31"/>
      <c r="E71" s="20"/>
      <c r="F71" s="20"/>
      <c r="G71" s="251"/>
      <c r="H71" s="11"/>
      <c r="I71" s="11"/>
      <c r="J71" s="11"/>
      <c r="K71" s="11"/>
      <c r="L71" s="11"/>
      <c r="M71" s="11"/>
      <c r="N71" s="11"/>
      <c r="O71" s="11"/>
    </row>
    <row r="72" spans="1:15" ht="19.5" thickBot="1" x14ac:dyDescent="0.35">
      <c r="A72" s="11"/>
      <c r="B72" s="130" t="s">
        <v>74</v>
      </c>
      <c r="C72" s="91"/>
      <c r="D72" s="91"/>
      <c r="E72" s="91"/>
      <c r="F72" s="91"/>
      <c r="G72" s="131"/>
      <c r="H72" s="11"/>
      <c r="I72" s="11"/>
      <c r="J72" s="11"/>
      <c r="K72" s="11"/>
      <c r="L72" s="11"/>
      <c r="M72" s="11"/>
      <c r="N72" s="11"/>
      <c r="O72" s="11"/>
    </row>
    <row r="73" spans="1:15" ht="15.75" x14ac:dyDescent="0.25">
      <c r="A73" s="11"/>
      <c r="B73" s="132" t="s">
        <v>113</v>
      </c>
      <c r="C73" s="58" t="s">
        <v>10</v>
      </c>
      <c r="D73" s="31"/>
      <c r="E73" s="133"/>
      <c r="F73" s="134"/>
      <c r="G73" s="248">
        <v>0.61659990401234666</v>
      </c>
      <c r="H73" s="11"/>
      <c r="I73" s="11"/>
      <c r="J73" s="11"/>
      <c r="K73" s="11"/>
      <c r="L73" s="11"/>
      <c r="M73" s="11"/>
      <c r="N73" s="11"/>
      <c r="O73" s="11"/>
    </row>
    <row r="74" spans="1:15" ht="15.75" x14ac:dyDescent="0.25">
      <c r="A74" s="11"/>
      <c r="B74" s="135" t="s">
        <v>75</v>
      </c>
      <c r="C74" s="75" t="s">
        <v>10</v>
      </c>
      <c r="D74" s="31"/>
      <c r="E74" s="136"/>
      <c r="F74" s="137"/>
      <c r="G74" s="138">
        <v>25503280</v>
      </c>
      <c r="H74" s="11"/>
      <c r="I74" s="11"/>
      <c r="J74" s="11"/>
      <c r="K74" s="11"/>
      <c r="L74" s="11"/>
      <c r="M74" s="11"/>
      <c r="N74" s="11"/>
      <c r="O74" s="11"/>
    </row>
    <row r="75" spans="1:15" ht="15.75" x14ac:dyDescent="0.25">
      <c r="A75" s="11"/>
      <c r="B75" s="139" t="s">
        <v>76</v>
      </c>
      <c r="C75" s="75" t="s">
        <v>10</v>
      </c>
      <c r="D75" s="31"/>
      <c r="E75" s="140"/>
      <c r="F75" s="141"/>
      <c r="G75" s="247">
        <v>62.50005364015923</v>
      </c>
      <c r="H75" s="11"/>
      <c r="I75" s="11"/>
      <c r="J75" s="11"/>
      <c r="K75" s="11"/>
      <c r="L75" s="11"/>
      <c r="M75" s="11"/>
      <c r="N75" s="11"/>
      <c r="O75" s="11"/>
    </row>
    <row r="76" spans="1:15" ht="15.75" x14ac:dyDescent="0.25">
      <c r="A76" s="11"/>
      <c r="B76" s="139" t="s">
        <v>112</v>
      </c>
      <c r="C76" s="239" t="s">
        <v>110</v>
      </c>
      <c r="D76" s="31"/>
      <c r="E76" s="47"/>
      <c r="F76" s="35"/>
      <c r="G76" s="247">
        <v>46.98</v>
      </c>
      <c r="H76" s="11"/>
      <c r="I76" s="11"/>
      <c r="J76" s="11"/>
      <c r="K76" s="11"/>
      <c r="L76" s="11"/>
      <c r="M76" s="11"/>
      <c r="N76" s="11"/>
      <c r="O76" s="11"/>
    </row>
    <row r="77" spans="1:15" ht="16.5" thickBot="1" x14ac:dyDescent="0.3">
      <c r="A77" s="11"/>
      <c r="B77" s="142" t="s">
        <v>111</v>
      </c>
      <c r="C77" s="226" t="s">
        <v>110</v>
      </c>
      <c r="D77" s="31"/>
      <c r="E77" s="143"/>
      <c r="F77" s="144"/>
      <c r="G77" s="145">
        <v>45.17</v>
      </c>
      <c r="H77" s="11"/>
      <c r="I77" s="11"/>
      <c r="J77" s="11"/>
      <c r="K77" s="11"/>
      <c r="L77" s="11"/>
      <c r="M77" s="11"/>
      <c r="N77" s="11"/>
      <c r="O77" s="11"/>
    </row>
    <row r="78" spans="1:15" ht="15.75" x14ac:dyDescent="0.25">
      <c r="A78" s="11"/>
      <c r="B78" s="88"/>
      <c r="C78" s="31"/>
      <c r="D78" s="31"/>
      <c r="E78" s="20"/>
      <c r="F78" s="20"/>
      <c r="G78" s="129"/>
      <c r="H78" s="11"/>
      <c r="I78" s="11"/>
      <c r="J78" s="11"/>
      <c r="K78" s="11"/>
      <c r="L78" s="11"/>
      <c r="M78" s="11"/>
      <c r="N78" s="11"/>
      <c r="O78" s="11"/>
    </row>
    <row r="79" spans="1:15" ht="19.5" thickBot="1" x14ac:dyDescent="0.35">
      <c r="A79" s="11"/>
      <c r="B79" s="130" t="s">
        <v>77</v>
      </c>
      <c r="C79" s="91"/>
      <c r="D79" s="91"/>
      <c r="E79" s="91"/>
      <c r="F79" s="91"/>
      <c r="G79" s="129"/>
      <c r="H79" s="11"/>
      <c r="I79" s="11"/>
      <c r="J79" s="11"/>
      <c r="K79" s="11"/>
      <c r="L79" s="11"/>
      <c r="M79" s="11"/>
      <c r="N79" s="11"/>
      <c r="O79" s="11"/>
    </row>
    <row r="80" spans="1:15" ht="15.75" x14ac:dyDescent="0.25">
      <c r="A80" s="11"/>
      <c r="B80" s="132" t="s">
        <v>78</v>
      </c>
      <c r="C80" s="240" t="s">
        <v>110</v>
      </c>
      <c r="D80" s="146"/>
      <c r="E80" s="147"/>
      <c r="F80" s="244"/>
      <c r="G80" s="148"/>
      <c r="H80" s="11"/>
      <c r="I80" s="11"/>
      <c r="J80" s="11"/>
      <c r="K80" s="11"/>
      <c r="L80" s="11"/>
      <c r="M80" s="11"/>
      <c r="N80" s="11"/>
      <c r="O80" s="11"/>
    </row>
    <row r="81" spans="1:15" ht="15.75" x14ac:dyDescent="0.25">
      <c r="A81" s="11"/>
      <c r="B81" s="139" t="s">
        <v>79</v>
      </c>
      <c r="C81" s="239" t="s">
        <v>110</v>
      </c>
      <c r="D81" s="146"/>
      <c r="E81" s="149"/>
      <c r="F81" s="245"/>
      <c r="G81" s="150"/>
      <c r="H81" s="11"/>
      <c r="I81" s="11"/>
      <c r="J81" s="11"/>
      <c r="K81" s="11"/>
      <c r="L81" s="11"/>
      <c r="M81" s="11"/>
      <c r="N81" s="11"/>
      <c r="O81" s="11"/>
    </row>
    <row r="82" spans="1:15" ht="15.75" x14ac:dyDescent="0.25">
      <c r="A82" s="11"/>
      <c r="B82" s="139" t="s">
        <v>80</v>
      </c>
      <c r="C82" s="239" t="s">
        <v>110</v>
      </c>
      <c r="D82" s="146"/>
      <c r="E82" s="149"/>
      <c r="F82" s="245"/>
      <c r="G82" s="150"/>
      <c r="H82" s="11"/>
      <c r="I82" s="11"/>
      <c r="J82" s="11"/>
      <c r="K82" s="11"/>
      <c r="L82" s="11"/>
      <c r="M82" s="11"/>
      <c r="N82" s="11"/>
      <c r="O82" s="11"/>
    </row>
    <row r="83" spans="1:15" ht="16.5" thickBot="1" x14ac:dyDescent="0.3">
      <c r="A83" s="11"/>
      <c r="B83" s="151" t="s">
        <v>81</v>
      </c>
      <c r="C83" s="127" t="s">
        <v>32</v>
      </c>
      <c r="D83" s="146"/>
      <c r="E83" s="152">
        <f>SUM(E80:E82)</f>
        <v>0</v>
      </c>
      <c r="F83" s="153">
        <f>SUM(F80:F82)</f>
        <v>0</v>
      </c>
      <c r="G83" s="153">
        <f>SUM(G80:G82)</f>
        <v>0</v>
      </c>
      <c r="H83" s="11"/>
      <c r="I83" s="11"/>
      <c r="J83" s="11"/>
      <c r="K83" s="11"/>
      <c r="L83" s="11"/>
      <c r="M83" s="11"/>
      <c r="N83" s="11"/>
      <c r="O83" s="11"/>
    </row>
    <row r="84" spans="1:15" ht="16.5" thickBot="1" x14ac:dyDescent="0.3">
      <c r="A84" s="11"/>
      <c r="B84" s="151" t="s">
        <v>82</v>
      </c>
      <c r="C84" s="127" t="s">
        <v>32</v>
      </c>
      <c r="D84" s="146"/>
      <c r="E84" s="154">
        <f>1+E83</f>
        <v>1</v>
      </c>
      <c r="F84" s="155">
        <f>1+F83</f>
        <v>1</v>
      </c>
      <c r="G84" s="155">
        <f>1+G83</f>
        <v>1</v>
      </c>
      <c r="H84" s="11"/>
      <c r="I84" s="11"/>
      <c r="J84" s="11"/>
      <c r="K84" s="11"/>
      <c r="L84" s="11"/>
      <c r="M84" s="11"/>
      <c r="N84" s="11"/>
      <c r="O84" s="11"/>
    </row>
    <row r="85" spans="1:15" ht="15.75" x14ac:dyDescent="0.25">
      <c r="A85" s="39"/>
      <c r="B85" s="51"/>
      <c r="C85" s="53"/>
      <c r="D85" s="53"/>
      <c r="E85" s="54"/>
      <c r="F85" s="54"/>
      <c r="G85" s="55"/>
      <c r="H85" s="15"/>
      <c r="I85" s="11"/>
      <c r="J85" s="39"/>
      <c r="K85" s="39"/>
      <c r="L85" s="39"/>
      <c r="M85" s="39"/>
      <c r="N85" s="39"/>
      <c r="O85" s="39"/>
    </row>
    <row r="86" spans="1:15" ht="19.5" thickBot="1" x14ac:dyDescent="0.35">
      <c r="A86" s="39"/>
      <c r="B86" s="130" t="s">
        <v>83</v>
      </c>
      <c r="C86" s="91"/>
      <c r="D86" s="91"/>
      <c r="E86" s="156"/>
      <c r="F86" s="91"/>
      <c r="G86" s="129"/>
      <c r="H86" s="15"/>
      <c r="I86" s="11"/>
      <c r="J86" s="39"/>
      <c r="K86" s="39"/>
      <c r="L86" s="39"/>
      <c r="M86" s="39"/>
      <c r="N86" s="39"/>
      <c r="O86" s="39"/>
    </row>
    <row r="87" spans="1:15" ht="15.75" x14ac:dyDescent="0.25">
      <c r="A87" s="39"/>
      <c r="B87" s="157" t="s">
        <v>84</v>
      </c>
      <c r="C87" s="158" t="s">
        <v>85</v>
      </c>
      <c r="D87" s="39"/>
      <c r="E87" s="159"/>
      <c r="F87" s="159"/>
      <c r="G87" s="160">
        <v>1.7000000000000001E-2</v>
      </c>
      <c r="H87" s="15"/>
      <c r="I87" s="11"/>
      <c r="J87" s="11"/>
      <c r="K87" s="11"/>
      <c r="L87" s="11"/>
      <c r="M87" s="11"/>
      <c r="N87" s="11"/>
      <c r="O87" s="39"/>
    </row>
    <row r="88" spans="1:15" ht="15.75" x14ac:dyDescent="0.25">
      <c r="A88" s="39"/>
      <c r="B88" s="161" t="s">
        <v>86</v>
      </c>
      <c r="C88" s="225" t="s">
        <v>110</v>
      </c>
      <c r="D88" s="31"/>
      <c r="E88" s="162"/>
      <c r="F88" s="162"/>
      <c r="G88" s="163">
        <v>1E-3</v>
      </c>
      <c r="H88" s="15"/>
      <c r="I88" s="11"/>
      <c r="J88" s="11"/>
      <c r="K88" s="11"/>
      <c r="L88" s="11"/>
      <c r="M88" s="11"/>
      <c r="N88" s="11"/>
      <c r="O88" s="39"/>
    </row>
    <row r="89" spans="1:15" ht="15.75" x14ac:dyDescent="0.25">
      <c r="A89" s="39"/>
      <c r="B89" s="161" t="s">
        <v>87</v>
      </c>
      <c r="C89" s="225" t="s">
        <v>110</v>
      </c>
      <c r="D89" s="31"/>
      <c r="E89" s="164"/>
      <c r="F89" s="164"/>
      <c r="G89" s="163">
        <v>5.0000000000000001E-3</v>
      </c>
      <c r="H89" s="15"/>
      <c r="I89" s="11"/>
      <c r="J89" s="11"/>
      <c r="K89" s="11"/>
      <c r="L89" s="11"/>
      <c r="M89" s="11"/>
      <c r="N89" s="11"/>
      <c r="O89" s="39"/>
    </row>
    <row r="90" spans="1:15" ht="15.75" x14ac:dyDescent="0.25">
      <c r="A90" s="39"/>
      <c r="B90" s="161" t="s">
        <v>88</v>
      </c>
      <c r="C90" s="225" t="s">
        <v>110</v>
      </c>
      <c r="D90" s="31"/>
      <c r="E90" s="164"/>
      <c r="F90" s="164"/>
      <c r="G90" s="163">
        <v>0</v>
      </c>
      <c r="H90" s="15"/>
      <c r="I90" s="11"/>
      <c r="J90" s="11"/>
      <c r="K90" s="11"/>
      <c r="L90" s="11"/>
      <c r="M90" s="11"/>
      <c r="N90" s="11"/>
      <c r="O90" s="39"/>
    </row>
    <row r="91" spans="1:15" ht="15.75" x14ac:dyDescent="0.25">
      <c r="A91" s="39"/>
      <c r="B91" s="161" t="s">
        <v>89</v>
      </c>
      <c r="C91" s="225" t="s">
        <v>110</v>
      </c>
      <c r="D91" s="31"/>
      <c r="E91" s="164"/>
      <c r="F91" s="164"/>
      <c r="G91" s="163">
        <v>0</v>
      </c>
      <c r="H91" s="15"/>
      <c r="I91" s="11"/>
      <c r="J91" s="11"/>
      <c r="K91" s="11"/>
      <c r="L91" s="11"/>
      <c r="M91" s="11"/>
      <c r="N91" s="11"/>
      <c r="O91" s="39"/>
    </row>
    <row r="92" spans="1:15" ht="15.75" x14ac:dyDescent="0.25">
      <c r="A92" s="39"/>
      <c r="B92" s="165" t="s">
        <v>90</v>
      </c>
      <c r="C92" s="49" t="s">
        <v>32</v>
      </c>
      <c r="D92" s="31"/>
      <c r="E92" s="164"/>
      <c r="F92" s="164"/>
      <c r="G92" s="166">
        <f>G87-G88+G89+G90+G91</f>
        <v>2.1000000000000001E-2</v>
      </c>
      <c r="H92" s="15"/>
      <c r="I92" s="11"/>
      <c r="J92" s="11"/>
      <c r="K92" s="11"/>
      <c r="L92" s="11"/>
      <c r="M92" s="11"/>
      <c r="N92" s="11"/>
      <c r="O92" s="39"/>
    </row>
    <row r="93" spans="1:15" ht="15.75" x14ac:dyDescent="0.25">
      <c r="A93" s="39"/>
      <c r="B93" s="167" t="s">
        <v>91</v>
      </c>
      <c r="C93" s="49" t="s">
        <v>32</v>
      </c>
      <c r="D93" s="31"/>
      <c r="E93" s="164"/>
      <c r="F93" s="164"/>
      <c r="G93" s="168">
        <f>(1+G92)</f>
        <v>1.0209999999999999</v>
      </c>
      <c r="H93" s="15"/>
      <c r="I93" s="11"/>
      <c r="J93" s="11"/>
      <c r="K93" s="11"/>
      <c r="L93" s="11"/>
      <c r="M93" s="11"/>
      <c r="N93" s="11"/>
      <c r="O93" s="39"/>
    </row>
    <row r="94" spans="1:15" ht="15.75" x14ac:dyDescent="0.25">
      <c r="A94" s="39"/>
      <c r="B94" s="169" t="s">
        <v>92</v>
      </c>
      <c r="C94" s="170" t="s">
        <v>32</v>
      </c>
      <c r="D94" s="53"/>
      <c r="E94" s="164"/>
      <c r="F94" s="164"/>
      <c r="G94" s="171">
        <f>G70</f>
        <v>16209808.073409326</v>
      </c>
      <c r="H94" s="15"/>
      <c r="I94" s="11"/>
      <c r="J94" s="11"/>
      <c r="K94" s="11"/>
      <c r="L94" s="11"/>
      <c r="M94" s="11"/>
      <c r="N94" s="11"/>
      <c r="O94" s="39"/>
    </row>
    <row r="95" spans="1:15" ht="15.75" x14ac:dyDescent="0.25">
      <c r="A95" s="39"/>
      <c r="B95" s="172" t="s">
        <v>93</v>
      </c>
      <c r="C95" s="241" t="s">
        <v>110</v>
      </c>
      <c r="D95" s="53"/>
      <c r="E95" s="164"/>
      <c r="F95" s="164"/>
      <c r="G95" s="173">
        <v>6551011.1200000001</v>
      </c>
      <c r="H95" s="15"/>
      <c r="I95" s="11"/>
      <c r="J95" s="11"/>
      <c r="K95" s="11"/>
      <c r="L95" s="11"/>
      <c r="M95" s="11"/>
      <c r="N95" s="11"/>
      <c r="O95" s="39"/>
    </row>
    <row r="96" spans="1:15" ht="15.75" x14ac:dyDescent="0.25">
      <c r="A96" s="39"/>
      <c r="B96" s="172" t="s">
        <v>94</v>
      </c>
      <c r="C96" s="241" t="s">
        <v>110</v>
      </c>
      <c r="D96" s="53"/>
      <c r="E96" s="164"/>
      <c r="F96" s="164"/>
      <c r="G96" s="173">
        <v>9353401.1699999999</v>
      </c>
      <c r="H96" s="15"/>
      <c r="I96" s="11"/>
      <c r="J96" s="11"/>
      <c r="K96" s="11"/>
      <c r="L96" s="11"/>
      <c r="M96" s="11"/>
      <c r="N96" s="11"/>
      <c r="O96" s="39"/>
    </row>
    <row r="97" spans="1:15" ht="16.5" thickBot="1" x14ac:dyDescent="0.3">
      <c r="A97" s="39"/>
      <c r="B97" s="169" t="s">
        <v>95</v>
      </c>
      <c r="C97" s="170" t="s">
        <v>32</v>
      </c>
      <c r="D97" s="39"/>
      <c r="E97" s="164"/>
      <c r="F97" s="164"/>
      <c r="G97" s="174">
        <f>G95+G96</f>
        <v>15904412.289999999</v>
      </c>
      <c r="H97" s="15"/>
      <c r="I97" s="11"/>
      <c r="J97" s="11"/>
      <c r="K97" s="11"/>
      <c r="L97" s="11"/>
      <c r="M97" s="11"/>
      <c r="N97" s="11"/>
      <c r="O97" s="39"/>
    </row>
    <row r="98" spans="1:15" ht="16.5" thickBot="1" x14ac:dyDescent="0.3">
      <c r="A98" s="39"/>
      <c r="B98" s="151" t="s">
        <v>96</v>
      </c>
      <c r="C98" s="127" t="s">
        <v>32</v>
      </c>
      <c r="D98" s="31"/>
      <c r="E98" s="175"/>
      <c r="F98" s="175"/>
      <c r="G98" s="250">
        <f>G94/G97</f>
        <v>1.0192019533850583</v>
      </c>
      <c r="H98" s="15"/>
      <c r="I98" s="11"/>
      <c r="J98" s="11"/>
      <c r="K98" s="11"/>
      <c r="L98" s="11"/>
      <c r="M98" s="11"/>
      <c r="N98" s="11"/>
      <c r="O98" s="39"/>
    </row>
    <row r="99" spans="1:15" ht="16.5" thickBot="1" x14ac:dyDescent="0.3">
      <c r="A99" s="11"/>
      <c r="B99" s="51"/>
      <c r="C99" s="53"/>
      <c r="D99" s="53"/>
      <c r="E99" s="176"/>
      <c r="F99" s="176"/>
      <c r="G99" s="177"/>
      <c r="H99" s="15"/>
      <c r="I99" s="11"/>
      <c r="J99" s="11"/>
      <c r="K99" s="11"/>
      <c r="L99" s="11"/>
      <c r="M99" s="11"/>
      <c r="N99" s="11"/>
      <c r="O99" s="11"/>
    </row>
    <row r="100" spans="1:15" ht="15.75" x14ac:dyDescent="0.25">
      <c r="A100" s="11"/>
      <c r="B100" s="178" t="s">
        <v>97</v>
      </c>
      <c r="C100" s="179" t="s">
        <v>32</v>
      </c>
      <c r="D100" s="187"/>
      <c r="E100" s="134"/>
      <c r="F100" s="134"/>
      <c r="G100" s="180">
        <f>IF(G94&lt;=G97*G93,G94,G97*G93)</f>
        <v>16209808.073409326</v>
      </c>
      <c r="H100" s="15"/>
      <c r="I100" s="11"/>
      <c r="J100" s="11"/>
      <c r="K100" s="11"/>
      <c r="L100" s="11"/>
      <c r="M100" s="11"/>
      <c r="N100" s="181"/>
      <c r="O100" s="11"/>
    </row>
    <row r="101" spans="1:15" ht="16.5" thickBot="1" x14ac:dyDescent="0.3">
      <c r="A101" s="11"/>
      <c r="B101" s="182" t="s">
        <v>98</v>
      </c>
      <c r="C101" s="183" t="s">
        <v>32</v>
      </c>
      <c r="D101" s="184"/>
      <c r="E101" s="144"/>
      <c r="F101" s="144"/>
      <c r="G101" s="185">
        <f>IF(G98&lt;=G93,0,G94-G100)</f>
        <v>0</v>
      </c>
      <c r="H101" s="15"/>
      <c r="I101" s="11"/>
      <c r="J101" s="11"/>
      <c r="K101" s="11"/>
      <c r="L101" s="11"/>
      <c r="M101" s="11"/>
      <c r="N101" s="11"/>
      <c r="O101" s="11"/>
    </row>
    <row r="102" spans="1:15" ht="15.75" x14ac:dyDescent="0.25">
      <c r="A102" s="11"/>
      <c r="B102" s="51"/>
      <c r="C102" s="11"/>
      <c r="D102" s="11"/>
      <c r="E102" s="11"/>
      <c r="F102" s="11"/>
      <c r="G102" s="129"/>
      <c r="H102" s="15"/>
      <c r="I102" s="11"/>
      <c r="J102" s="11"/>
      <c r="K102" s="11"/>
      <c r="L102" s="11"/>
      <c r="M102" s="11"/>
      <c r="N102" s="11"/>
      <c r="O102" s="11"/>
    </row>
    <row r="103" spans="1:15" ht="19.5" thickBot="1" x14ac:dyDescent="0.35">
      <c r="A103" s="39"/>
      <c r="B103" s="130" t="s">
        <v>99</v>
      </c>
      <c r="C103" s="91"/>
      <c r="D103" s="91"/>
      <c r="E103" s="156"/>
      <c r="F103" s="91"/>
      <c r="G103" s="129"/>
      <c r="H103" s="15"/>
      <c r="I103" s="11"/>
      <c r="J103" s="11"/>
      <c r="K103" s="11"/>
      <c r="L103" s="11"/>
      <c r="M103" s="11"/>
      <c r="N103" s="11"/>
      <c r="O103" s="39"/>
    </row>
    <row r="104" spans="1:15" ht="15.75" x14ac:dyDescent="0.25">
      <c r="A104" s="11"/>
      <c r="B104" s="186" t="s">
        <v>100</v>
      </c>
      <c r="C104" s="242" t="s">
        <v>110</v>
      </c>
      <c r="D104" s="187"/>
      <c r="E104" s="134"/>
      <c r="F104" s="134"/>
      <c r="G104" s="188">
        <v>7425935.0039280159</v>
      </c>
      <c r="H104" s="15"/>
      <c r="I104" s="181"/>
      <c r="J104" s="11"/>
      <c r="K104" s="11"/>
      <c r="L104" s="11"/>
      <c r="M104" s="11"/>
      <c r="N104" s="11"/>
      <c r="O104" s="11"/>
    </row>
    <row r="105" spans="1:15" ht="16.5" thickBot="1" x14ac:dyDescent="0.3">
      <c r="A105" s="11"/>
      <c r="B105" s="189" t="s">
        <v>101</v>
      </c>
      <c r="C105" s="243" t="s">
        <v>110</v>
      </c>
      <c r="D105" s="184"/>
      <c r="E105" s="144"/>
      <c r="F105" s="144"/>
      <c r="G105" s="190">
        <v>8783873.0700000003</v>
      </c>
      <c r="H105" s="15"/>
      <c r="I105" s="181"/>
      <c r="J105" s="11"/>
      <c r="K105" s="11"/>
      <c r="L105" s="11"/>
      <c r="M105" s="11"/>
      <c r="N105" s="11"/>
      <c r="O105" s="11"/>
    </row>
    <row r="106" spans="1:15" ht="16.5" thickBot="1" x14ac:dyDescent="0.3">
      <c r="A106" s="11"/>
      <c r="B106" s="191"/>
      <c r="C106" s="191"/>
      <c r="D106" s="191"/>
      <c r="E106" s="191"/>
      <c r="F106" s="191"/>
      <c r="G106" s="253"/>
      <c r="H106" s="15"/>
      <c r="I106" s="11"/>
      <c r="J106" s="11"/>
      <c r="K106" s="11"/>
      <c r="L106" s="11"/>
      <c r="M106" s="11"/>
      <c r="N106" s="11"/>
      <c r="O106" s="11"/>
    </row>
    <row r="107" spans="1:15" ht="18.75" thickBot="1" x14ac:dyDescent="0.3">
      <c r="A107" s="15"/>
      <c r="B107" s="192" t="s">
        <v>102</v>
      </c>
      <c r="C107" s="193" t="s">
        <v>10</v>
      </c>
      <c r="D107" s="194"/>
      <c r="E107" s="195"/>
      <c r="F107" s="195"/>
      <c r="G107" s="115">
        <f>E107+F107</f>
        <v>0</v>
      </c>
      <c r="H107" s="15"/>
      <c r="I107" s="15"/>
      <c r="J107" s="15"/>
      <c r="K107" s="15"/>
      <c r="L107" s="15"/>
      <c r="M107" s="15"/>
      <c r="N107" s="11"/>
      <c r="O107" s="15"/>
    </row>
    <row r="108" spans="1:15" ht="15.75" x14ac:dyDescent="0.25">
      <c r="A108" s="11"/>
      <c r="B108" s="11"/>
      <c r="C108" s="11"/>
      <c r="D108" s="11"/>
      <c r="E108" s="11"/>
      <c r="F108" s="11"/>
      <c r="G108" s="11"/>
      <c r="H108" s="15"/>
      <c r="I108" s="11"/>
      <c r="J108" s="11"/>
      <c r="K108" s="11"/>
      <c r="L108" s="11"/>
      <c r="M108" s="11"/>
      <c r="N108" s="11"/>
      <c r="O108" s="11"/>
    </row>
    <row r="109" spans="1:15" ht="19.5" thickBot="1" x14ac:dyDescent="0.35">
      <c r="A109" s="39"/>
      <c r="B109" s="196" t="s">
        <v>103</v>
      </c>
      <c r="C109" s="91"/>
      <c r="D109" s="91"/>
      <c r="E109" s="156"/>
      <c r="F109" s="91"/>
      <c r="G109" s="197"/>
      <c r="H109" s="15"/>
      <c r="I109" s="11"/>
      <c r="J109" s="11"/>
      <c r="K109" s="11"/>
      <c r="L109" s="11"/>
      <c r="M109" s="11"/>
      <c r="N109" s="11"/>
      <c r="O109" s="39"/>
    </row>
    <row r="110" spans="1:15" ht="16.5" thickBot="1" x14ac:dyDescent="0.3">
      <c r="A110" s="11"/>
      <c r="B110" s="198" t="s">
        <v>104</v>
      </c>
      <c r="C110" s="199" t="s">
        <v>32</v>
      </c>
      <c r="D110" s="200"/>
      <c r="E110" s="201">
        <f>MAX(0,E60-2)*(E67+E59)</f>
        <v>0</v>
      </c>
      <c r="F110" s="201">
        <f>MAX(0,F60-2)*(F67+F59)</f>
        <v>19106.22</v>
      </c>
      <c r="G110" s="202">
        <f t="shared" ref="G110:G113" si="6">E110+F110</f>
        <v>19106.22</v>
      </c>
      <c r="H110" s="15"/>
      <c r="I110" s="181"/>
      <c r="J110" s="11"/>
      <c r="K110" s="11"/>
      <c r="L110" s="11"/>
      <c r="M110" s="11"/>
      <c r="N110" s="11"/>
      <c r="O110" s="11"/>
    </row>
    <row r="111" spans="1:15" ht="15.75" x14ac:dyDescent="0.25">
      <c r="A111" s="11"/>
      <c r="B111" s="203" t="s">
        <v>105</v>
      </c>
      <c r="C111" s="204" t="s">
        <v>32</v>
      </c>
      <c r="D111" s="205"/>
      <c r="E111" s="206">
        <f>E112+E113</f>
        <v>0</v>
      </c>
      <c r="F111" s="206">
        <f>F112+F113</f>
        <v>0</v>
      </c>
      <c r="G111" s="207">
        <f t="shared" si="6"/>
        <v>0</v>
      </c>
      <c r="H111" s="15"/>
      <c r="I111" s="181"/>
      <c r="J111" s="208"/>
      <c r="K111" s="11"/>
      <c r="L111" s="11"/>
      <c r="M111" s="11"/>
      <c r="N111" s="11"/>
      <c r="O111" s="11"/>
    </row>
    <row r="112" spans="1:15" ht="15.75" x14ac:dyDescent="0.25">
      <c r="A112" s="11"/>
      <c r="B112" s="209" t="s">
        <v>106</v>
      </c>
      <c r="C112" s="210" t="s">
        <v>32</v>
      </c>
      <c r="D112" s="205"/>
      <c r="E112" s="211">
        <f>E120*E20</f>
        <v>0</v>
      </c>
      <c r="F112" s="211">
        <f>F120*F20</f>
        <v>0</v>
      </c>
      <c r="G112" s="212">
        <f t="shared" si="6"/>
        <v>0</v>
      </c>
      <c r="H112" s="15"/>
      <c r="I112" s="181"/>
      <c r="J112" s="11"/>
      <c r="K112" s="11"/>
      <c r="L112" s="11"/>
      <c r="M112" s="11"/>
      <c r="N112" s="11"/>
      <c r="O112" s="11"/>
    </row>
    <row r="113" spans="1:15" ht="16.5" thickBot="1" x14ac:dyDescent="0.3">
      <c r="A113" s="11"/>
      <c r="B113" s="213" t="s">
        <v>107</v>
      </c>
      <c r="C113" s="214" t="s">
        <v>32</v>
      </c>
      <c r="D113" s="205"/>
      <c r="E113" s="215">
        <f>E120*E43</f>
        <v>0</v>
      </c>
      <c r="F113" s="215">
        <f>F120*F43</f>
        <v>0</v>
      </c>
      <c r="G113" s="216">
        <f t="shared" si="6"/>
        <v>0</v>
      </c>
      <c r="H113" s="15"/>
      <c r="I113" s="181"/>
      <c r="J113" s="11"/>
      <c r="K113" s="11"/>
      <c r="L113" s="11"/>
      <c r="M113" s="11"/>
      <c r="N113" s="11"/>
      <c r="O113" s="11"/>
    </row>
    <row r="114" spans="1:15" ht="16.5" thickBot="1" x14ac:dyDescent="0.3">
      <c r="A114" s="11"/>
      <c r="B114" s="217" t="s">
        <v>108</v>
      </c>
      <c r="C114" s="199" t="s">
        <v>32</v>
      </c>
      <c r="D114" s="218"/>
      <c r="E114" s="219">
        <f>MAX(0,E53-1)*E54</f>
        <v>0</v>
      </c>
      <c r="F114" s="219">
        <f>MAX(0,F53-1)*F54</f>
        <v>0</v>
      </c>
      <c r="G114" s="220">
        <f>MAX(0,G53-1)*G54</f>
        <v>0</v>
      </c>
      <c r="H114" s="15"/>
      <c r="I114" s="181"/>
      <c r="J114" s="11"/>
      <c r="K114" s="11"/>
      <c r="L114" s="11"/>
      <c r="M114" s="11"/>
      <c r="N114" s="11"/>
      <c r="O114" s="11"/>
    </row>
    <row r="115" spans="1:15" ht="16.5" thickBot="1" x14ac:dyDescent="0.3">
      <c r="A115" s="11"/>
      <c r="B115" s="221" t="s">
        <v>109</v>
      </c>
      <c r="C115" s="222" t="s">
        <v>32</v>
      </c>
      <c r="D115" s="223"/>
      <c r="E115" s="224">
        <f>(E55-E57)+(E63-E65)</f>
        <v>0</v>
      </c>
      <c r="F115" s="224">
        <f>(F55-F57)+(F63-F65)</f>
        <v>0</v>
      </c>
      <c r="G115" s="220">
        <f>(G55-G57)+(G63-G65)</f>
        <v>0</v>
      </c>
      <c r="H115" s="15"/>
      <c r="I115" s="181"/>
      <c r="J115" s="11"/>
      <c r="K115" s="11"/>
      <c r="L115" s="11"/>
      <c r="M115" s="11"/>
      <c r="N115" s="11"/>
      <c r="O115" s="11"/>
    </row>
  </sheetData>
  <mergeCells count="1">
    <mergeCell ref="E4:G4"/>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2</vt:i4>
      </vt:variant>
    </vt:vector>
  </HeadingPairs>
  <TitlesOfParts>
    <vt:vector size="2" baseType="lpstr">
      <vt:lpstr>Presentazione</vt:lpstr>
      <vt:lpstr>Appendice 1 2021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Luca</dc:creator>
  <cp:lastModifiedBy>Nicolino Cardone</cp:lastModifiedBy>
  <dcterms:created xsi:type="dcterms:W3CDTF">2021-01-05T15:31:48Z</dcterms:created>
  <dcterms:modified xsi:type="dcterms:W3CDTF">2021-07-15T08:53:31Z</dcterms:modified>
</cp:coreProperties>
</file>